
<file path=[Content_Types].xml><?xml version="1.0" encoding="utf-8"?>
<Types xmlns="http://schemas.openxmlformats.org/package/2006/content-types">
  <Default Extension="png" ContentType="image/png"/>
  <Default Extension="svg" ContentType="image/svg+xml"/>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7.xml" ContentType="application/vnd.openxmlformats-officedocument.drawing+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ctrlProps/ctrlProp303.xml" ContentType="application/vnd.ms-excel.controlproperties+xml"/>
  <Override PartName="/xl/ctrlProps/ctrlProp302.xml" ContentType="application/vnd.ms-excel.controlproperties+xml"/>
  <Override PartName="/xl/ctrlProps/ctrlProp13.xml" ContentType="application/vnd.ms-excel.controlproperties+xml"/>
  <Override PartName="/xl/ctrlProps/ctrlProp301.xml" ContentType="application/vnd.ms-excel.controlproperties+xml"/>
  <Override PartName="/xl/ctrlProps/ctrlProp305.xml" ContentType="application/vnd.ms-excel.controlproperties+xml"/>
  <Override PartName="/xl/ctrlProps/ctrlProp309.xml" ContentType="application/vnd.ms-excel.controlproperties+xml"/>
  <Override PartName="/xl/ctrlProps/ctrlProp308.xml" ContentType="application/vnd.ms-excel.controlproperties+xml"/>
  <Override PartName="/xl/ctrlProps/ctrlProp307.xml" ContentType="application/vnd.ms-excel.controlproperties+xml"/>
  <Override PartName="/xl/ctrlProps/ctrlProp306.xml" ContentType="application/vnd.ms-excel.controlproperties+xml"/>
  <Override PartName="/xl/ctrlProps/ctrlProp304.xml" ContentType="application/vnd.ms-excel.controlproperties+xml"/>
  <Override PartName="/xl/ctrlProps/ctrlProp297.xml" ContentType="application/vnd.ms-excel.controlproperties+xml"/>
  <Override PartName="/xl/ctrlProps/ctrlProp6.xml" ContentType="application/vnd.ms-excel.controlproperties+xml"/>
  <Override PartName="/xl/ctrlProps/ctrlProp293.xml" ContentType="application/vnd.ms-excel.controlproperties+xml"/>
  <Override PartName="/xl/ctrlProps/ctrlProp292.xml" ContentType="application/vnd.ms-excel.controlproperties+xml"/>
  <Override PartName="/xl/ctrlProps/ctrlProp291.xml" ContentType="application/vnd.ms-excel.controlproperties+xml"/>
  <Override PartName="/xl/ctrlProps/ctrlProp290.xml" ContentType="application/vnd.ms-excel.controlproperties+xml"/>
  <Override PartName="/xl/ctrlProps/ctrlProp289.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7.xml" ContentType="application/vnd.ms-excel.controlproperties+xml"/>
  <Override PartName="/xl/comments3.xml" ContentType="application/vnd.openxmlformats-officedocument.spreadsheetml.comments+xml"/>
  <Override PartName="/xl/ctrlProps/ctrlProp299.xml" ContentType="application/vnd.ms-excel.controlproperties+xml"/>
  <Override PartName="/xl/ctrlProps/ctrlProp298.xml" ContentType="application/vnd.ms-excel.controlproperties+xml"/>
  <Override PartName="/xl/ctrlProps/ctrlProp300.xml" ContentType="application/vnd.ms-excel.controlproperties+xml"/>
  <Override PartName="/xl/ctrlProps/ctrlProp288.xml" ContentType="application/vnd.ms-excel.controlproperties+xml"/>
  <Override PartName="/xl/ctrlProps/ctrlProp311.xml" ContentType="application/vnd.ms-excel.controlproperties+xml"/>
  <Override PartName="/xl/ctrlProps/ctrlProp328.xml" ContentType="application/vnd.ms-excel.controlproperties+xml"/>
  <Override PartName="/xl/ctrlProps/ctrlProp327.xml" ContentType="application/vnd.ms-excel.controlproperties+xml"/>
  <Override PartName="/xl/ctrlProps/ctrlProp326.xml" ContentType="application/vnd.ms-excel.controlproperties+xml"/>
  <Override PartName="/xl/ctrlProps/ctrlProp325.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24.xml" ContentType="application/vnd.ms-excel.controlproperties+xml"/>
  <Override PartName="/xl/ctrlProps/ctrlProp323.xml" ContentType="application/vnd.ms-excel.controlproperties+xml"/>
  <Override PartName="/xl/ctrlProps/ctrlProp322.xml" ContentType="application/vnd.ms-excel.controlproperties+xml"/>
  <Override PartName="/xl/ctrlProps/ctrlProp315.xml" ContentType="application/vnd.ms-excel.controlproperties+xml"/>
  <Override PartName="/xl/ctrlProps/ctrlProp314.xml" ContentType="application/vnd.ms-excel.controlproperties+xml"/>
  <Override PartName="/xl/ctrlProps/ctrlProp313.xml" ContentType="application/vnd.ms-excel.controlproperties+xml"/>
  <Override PartName="/xl/ctrlProps/ctrlProp312.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10.xml" ContentType="application/vnd.ms-excel.controlproperties+xml"/>
  <Override PartName="/xl/ctrlProps/ctrlProp278.xml" ContentType="application/vnd.ms-excel.controlproperties+xml"/>
  <Override PartName="/xl/ctrlProps/ctrlProp286.xml" ContentType="application/vnd.ms-excel.controlproperties+xml"/>
  <Override PartName="/xl/ctrlProps/ctrlProp252.xml" ContentType="application/vnd.ms-excel.controlproperties+xml"/>
  <Override PartName="/xl/ctrlProps/ctrlProp251.xml" ContentType="application/vnd.ms-excel.controlproperties+xml"/>
  <Override PartName="/xl/ctrlProps/ctrlProp250.xml" ContentType="application/vnd.ms-excel.controlproperties+xml"/>
  <Override PartName="/xl/ctrlProps/ctrlProp249.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9.xml" ContentType="application/vnd.ms-excel.controlproperties+xml"/>
  <Override PartName="/xl/ctrlProps/ctrlProp258.xml" ContentType="application/vnd.ms-excel.controlproperties+xml"/>
  <Override PartName="/xl/ctrlProps/ctrlProp257.xml" ContentType="application/vnd.ms-excel.controlproperties+xml"/>
  <Override PartName="/xl/ctrlProps/ctrlProp256.xml" ContentType="application/vnd.ms-excel.controlproperties+xml"/>
  <Override PartName="/xl/ctrlProps/ctrlProp248.xml" ContentType="application/vnd.ms-excel.controlproperties+xml"/>
  <Override PartName="/xl/ctrlProps/ctrlProp247.xml" ContentType="application/vnd.ms-excel.controlproperties+xml"/>
  <Override PartName="/xl/ctrlProps/ctrlProp246.xml" ContentType="application/vnd.ms-excel.controlproperties+xml"/>
  <Override PartName="/xl/ctrlProps/ctrlProp239.xml" ContentType="application/vnd.ms-excel.controlproperties+xml"/>
  <Override PartName="/xl/ctrlProps/ctrlProp238.xml" ContentType="application/vnd.ms-excel.controlproperties+xml"/>
  <Override PartName="/xl/ctrlProps/ctrlProp237.xml" ContentType="application/vnd.ms-excel.controlproperties+xml"/>
  <Override PartName="/xl/ctrlProps/ctrlProp236.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79.xml" ContentType="application/vnd.ms-excel.controlproperties+xml"/>
  <Override PartName="/xl/ctrlProps/ctrlProp335.xml" ContentType="application/vnd.ms-excel.controlproperties+xml"/>
  <Override PartName="/xl/ctrlProps/ctrlProp277.xml" ContentType="application/vnd.ms-excel.controlproperties+xml"/>
  <Override PartName="/xl/ctrlProps/ctrlProp276.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75.xml" ContentType="application/vnd.ms-excel.controlproperties+xml"/>
  <Override PartName="/xl/ctrlProps/ctrlProp274.xml" ContentType="application/vnd.ms-excel.controlproperties+xml"/>
  <Override PartName="/xl/ctrlProps/ctrlProp273.xml" ContentType="application/vnd.ms-excel.controlproperties+xml"/>
  <Override PartName="/xl/ctrlProps/ctrlProp266.xml" ContentType="application/vnd.ms-excel.controlproperties+xml"/>
  <Override PartName="/xl/ctrlProps/ctrlProp265.xml" ContentType="application/vnd.ms-excel.controlproperties+xml"/>
  <Override PartName="/xl/ctrlProps/ctrlProp264.xml" ContentType="application/vnd.ms-excel.controlproperties+xml"/>
  <Override PartName="/xl/ctrlProps/ctrlProp263.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87.xml" ContentType="application/vnd.ms-excel.controlproperties+xml"/>
  <Override PartName="/xl/ctrlProps/ctrlProp345.xml" ContentType="application/vnd.ms-excel.controlproperties+xml"/>
  <Override PartName="/xl/ctrlProps/ctrlProp337.xml" ContentType="application/vnd.ms-excel.controlproperties+xml"/>
  <Override PartName="/xl/ctrlProps/ctrlProp398.xml" ContentType="application/vnd.ms-excel.controlproperties+xml"/>
  <Override PartName="/xl/ctrlProps/ctrlProp397.xml" ContentType="application/vnd.ms-excel.controlproperties+xml"/>
  <Override PartName="/xl/ctrlProps/ctrlProp396.xml" ContentType="application/vnd.ms-excel.controlproperties+xml"/>
  <Override PartName="/xl/ctrlProps/ctrlProp395.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5.xml" ContentType="application/vnd.ms-excel.controlproperties+xml"/>
  <Override PartName="/xl/ctrlProps/ctrlProp404.xml" ContentType="application/vnd.ms-excel.controlproperties+xml"/>
  <Override PartName="/xl/ctrlProps/ctrlProp403.xml" ContentType="application/vnd.ms-excel.controlproperties+xml"/>
  <Override PartName="/xl/ctrlProps/ctrlProp402.xml" ContentType="application/vnd.ms-excel.controlproperties+xml"/>
  <Override PartName="/xl/ctrlProps/ctrlProp394.xml" ContentType="application/vnd.ms-excel.controlproperties+xml"/>
  <Override PartName="/xl/ctrlProps/ctrlProp393.xml" ContentType="application/vnd.ms-excel.controlproperties+xml"/>
  <Override PartName="/xl/ctrlProps/ctrlProp392.xml" ContentType="application/vnd.ms-excel.controlproperties+xml"/>
  <Override PartName="/xl/ctrlProps/ctrlProp385.xml" ContentType="application/vnd.ms-excel.controlproperties+xml"/>
  <Override PartName="/xl/ctrlProps/ctrlProp384.xml" ContentType="application/vnd.ms-excel.controlproperties+xml"/>
  <Override PartName="/xl/ctrlProps/ctrlProp383.xml" ContentType="application/vnd.ms-excel.controlproperties+xml"/>
  <Override PartName="/xl/ctrlProps/ctrlProp382.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4.xml" ContentType="application/vnd.openxmlformats-officedocument.customXmlProperties+xml"/>
  <Override PartName="/xl/externalLinks/externalLink1.xml" ContentType="application/vnd.openxmlformats-officedocument.spreadsheetml.externalLink+xml"/>
  <Override PartName="/customXml/itemProps3.xml" ContentType="application/vnd.openxmlformats-officedocument.customXmlProperties+xml"/>
  <Override PartName="/xl/comments7.xml" ContentType="application/vnd.openxmlformats-officedocument.spreadsheetml.comments+xml"/>
  <Override PartName="/xl/ctrlProps/ctrlProp411.xml" ContentType="application/vnd.ms-excel.controlproperties+xml"/>
  <Override PartName="/xl/ctrlProps/ctrlProp410.xml" ContentType="application/vnd.ms-excel.controlproperties+xml"/>
  <Override PartName="/xl/ctrlProps/ctrlProp40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ctrlProps/ctrlProp381.xml" ContentType="application/vnd.ms-excel.controlproperties+xml"/>
  <Override PartName="/xl/ctrlProps/ctrlProp380.xml" ContentType="application/vnd.ms-excel.controlproperties+xml"/>
  <Override PartName="/xl/ctrlProps/ctrlProp379.xml" ContentType="application/vnd.ms-excel.controlproperties+xml"/>
  <Override PartName="/xl/ctrlProps/ctrlProp351.xml" ContentType="application/vnd.ms-excel.controlproperties+xml"/>
  <Override PartName="/xl/ctrlProps/ctrlProp350.xml" ContentType="application/vnd.ms-excel.controlproperties+xml"/>
  <Override PartName="/xl/ctrlProps/ctrlProp349.xml" ContentType="application/vnd.ms-excel.controlproperties+xml"/>
  <Override PartName="/xl/ctrlProps/ctrlProp348.xml" ContentType="application/vnd.ms-excel.controlproperties+xml"/>
  <Override PartName="/xl/ctrlProps/ctrlProp352.xml" ContentType="application/vnd.ms-excel.controlproperties+xml"/>
  <Override PartName="/xl/ctrlProps/ctrlProp353.xml" ContentType="application/vnd.ms-excel.controlproperties+xml"/>
  <Override PartName="/xl/comments5.xml" ContentType="application/vnd.openxmlformats-officedocument.spreadsheetml.comments+xml"/>
  <Override PartName="/xl/ctrlProps/ctrlProp3.xml" ContentType="application/vnd.ms-excel.controlproperties+xml"/>
  <Override PartName="/xl/ctrlProps/ctrlProp2.xml" ContentType="application/vnd.ms-excel.controlproperties+xml"/>
  <Override PartName="/xl/comments6.xml" ContentType="application/vnd.openxmlformats-officedocument.spreadsheetml.comments+xml"/>
  <Override PartName="/xl/ctrlProps/ctrlProp347.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341.xml" ContentType="application/vnd.ms-excel.controlproperties+xml"/>
  <Override PartName="/xl/ctrlProps/ctrlProp340.xml" ContentType="application/vnd.ms-excel.controlproperties+xml"/>
  <Override PartName="/xl/ctrlProps/ctrlProp339.xml" ContentType="application/vnd.ms-excel.controlproperties+xml"/>
  <Override PartName="/xl/ctrlProps/ctrlProp338.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235.xml" ContentType="application/vnd.ms-excel.controlproperties+xml"/>
  <Override PartName="/xl/ctrlProps/ctrlProp346.xml" ContentType="application/vnd.ms-excel.controlproperties+xml"/>
  <Override PartName="/xl/comments4.xml" ContentType="application/vnd.openxmlformats-officedocument.spreadsheetml.comments+xml"/>
  <Override PartName="/xl/ctrlProps/ctrlProp1.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72.xml" ContentType="application/vnd.ms-excel.controlproperties+xml"/>
  <Override PartName="/xl/ctrlProps/ctrlProp371.xml" ContentType="application/vnd.ms-excel.controlproperties+xml"/>
  <Override PartName="/xl/ctrlProps/ctrlProp370.xml" ContentType="application/vnd.ms-excel.controlproperties+xml"/>
  <Override PartName="/xl/ctrlProps/ctrlProp369.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68.xml" ContentType="application/vnd.ms-excel.controlproperties+xml"/>
  <Override PartName="/xl/ctrlProps/ctrlProp367.xml" ContentType="application/vnd.ms-excel.controlproperties+xml"/>
  <Override PartName="/xl/ctrlProps/ctrlProp366.xml" ContentType="application/vnd.ms-excel.controlproperties+xml"/>
  <Override PartName="/xl/ctrlProps/ctrlProp359.xml" ContentType="application/vnd.ms-excel.controlproperties+xml"/>
  <Override PartName="/xl/ctrlProps/ctrlProp358.xml" ContentType="application/vnd.ms-excel.controlproperties+xml"/>
  <Override PartName="/xl/ctrlProps/ctrlProp357.xml" ContentType="application/vnd.ms-excel.controlproperties+xml"/>
  <Override PartName="/xl/ctrlProps/ctrlProp35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36.xml" ContentType="application/vnd.ms-excel.controlproperties+xml"/>
  <Override PartName="/xl/ctrlProps/ctrlProp234.xml" ContentType="application/vnd.ms-excel.controlproperties+xml"/>
  <Override PartName="/xl/ctrlProps/ctrlProp233.xml" ContentType="application/vnd.ms-excel.controlproperties+xml"/>
  <Override PartName="/xl/ctrlProps/ctrlProp86.xml" ContentType="application/vnd.ms-excel.controlproperties+xml"/>
  <Override PartName="/xl/ctrlProps/ctrlProp85.xml" ContentType="application/vnd.ms-excel.controlproperties+xml"/>
  <Override PartName="/xl/ctrlProps/ctrlProp84.xml" ContentType="application/vnd.ms-excel.controlproperties+xml"/>
  <Override PartName="/xl/ctrlProps/ctrlProp83.xml" ContentType="application/vnd.ms-excel.controlproperties+xml"/>
  <Override PartName="/xl/ctrlProps/ctrlProp82.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3.xml" ContentType="application/vnd.ms-excel.controlproperties+xml"/>
  <Override PartName="/xl/ctrlProps/ctrlProp92.xml" ContentType="application/vnd.ms-excel.controlproperties+xml"/>
  <Override PartName="/xl/ctrlProps/ctrlProp91.xml" ContentType="application/vnd.ms-excel.controlproperties+xml"/>
  <Override PartName="/xl/ctrlProps/ctrlProp90.xml" ContentType="application/vnd.ms-excel.controlproperties+xml"/>
  <Override PartName="/xl/ctrlProps/ctrlProp81.xml" ContentType="application/vnd.ms-excel.controlproperties+xml"/>
  <Override PartName="/xl/ctrlProps/ctrlProp80.xml" ContentType="application/vnd.ms-excel.controlproperties+xml"/>
  <Override PartName="/xl/ctrlProps/ctrlProp79.xml" ContentType="application/vnd.ms-excel.controlproperties+xml"/>
  <Override PartName="/xl/ctrlProps/ctrlProp74.xml" ContentType="application/vnd.ms-excel.controlproperties+xml"/>
  <Override PartName="/xl/ctrlProps/ctrlProp73.xml" ContentType="application/vnd.ms-excel.controlproperties+xml"/>
  <Override PartName="/xl/ctrlProps/ctrlProp72.xml" ContentType="application/vnd.ms-excel.controlproperties+xml"/>
  <Override PartName="/xl/ctrlProps/ctrlProp71.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114.xml" ContentType="application/vnd.ms-excel.controlproperties+xml"/>
  <Override PartName="/xl/ctrlProps/ctrlProp113.xml" ContentType="application/vnd.ms-excel.controlproperties+xml"/>
  <Override PartName="/xl/ctrlProps/ctrlProp112.xml" ContentType="application/vnd.ms-excel.controlproperties+xml"/>
  <Override PartName="/xl/ctrlProps/ctrlProp111.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21.xml" ContentType="application/vnd.ms-excel.controlproperties+xml"/>
  <Override PartName="/xl/ctrlProps/ctrlProp120.xml" ContentType="application/vnd.ms-excel.controlproperties+xml"/>
  <Override PartName="/xl/ctrlProps/ctrlProp119.xml" ContentType="application/vnd.ms-excel.controlproperties+xml"/>
  <Override PartName="/xl/ctrlProps/ctrlProp118.xml" ContentType="application/vnd.ms-excel.controlproperties+xml"/>
  <Override PartName="/xl/ctrlProps/ctrlProp110.xml" ContentType="application/vnd.ms-excel.controlproperties+xml"/>
  <Override PartName="/xl/ctrlProps/ctrlProp109.xml" ContentType="application/vnd.ms-excel.controlproperties+xml"/>
  <Override PartName="/xl/ctrlProps/ctrlProp108.xml" ContentType="application/vnd.ms-excel.controlproperties+xml"/>
  <Override PartName="/xl/ctrlProps/ctrlProp100.xml" ContentType="application/vnd.ms-excel.controlproperties+xml"/>
  <Override PartName="/xl/ctrlProps/ctrlProp99.xml" ContentType="application/vnd.ms-excel.controlproperties+xml"/>
  <Override PartName="/xl/ctrlProps/ctrlProp98.xml" ContentType="application/vnd.ms-excel.controlproperties+xml"/>
  <Override PartName="/xl/ctrlProps/ctrlProp97.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7.xml" ContentType="application/vnd.ms-excel.controlproperties+xml"/>
  <Override PartName="/xl/ctrlProps/ctrlProp106.xml" ContentType="application/vnd.ms-excel.controlproperties+xml"/>
  <Override PartName="/xl/ctrlProps/ctrlProp105.xml" ContentType="application/vnd.ms-excel.controlproperties+xml"/>
  <Override PartName="/xl/ctrlProps/ctrlProp104.xml" ContentType="application/vnd.ms-excel.controlproperties+xml"/>
  <Override PartName="/xl/ctrlProps/ctrlProp70.xml" ContentType="application/vnd.ms-excel.controlproperties+xml"/>
  <Override PartName="/xl/ctrlProps/ctrlProp69.xml" ContentType="application/vnd.ms-excel.controlproperties+xml"/>
  <Override PartName="/xl/ctrlProps/ctrlProp68.xml" ContentType="application/vnd.ms-excel.controlproperties+xml"/>
  <Override PartName="/xl/ctrlProps/ctrlProp32.xml" ContentType="application/vnd.ms-excel.controlproperties+xml"/>
  <Override PartName="/xl/ctrlProps/ctrlProp31.xml" ContentType="application/vnd.ms-excel.controlproperties+xml"/>
  <Override PartName="/xl/ctrlProps/ctrlProp30.xml" ContentType="application/vnd.ms-excel.controlproperties+xml"/>
  <Override PartName="/xl/ctrlProps/ctrlProp29.xml" ContentType="application/vnd.ms-excel.controlproperties+xml"/>
  <Override PartName="/xl/ctrlProps/ctrlProp28.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9.xml" ContentType="application/vnd.ms-excel.controlproperties+xml"/>
  <Override PartName="/xl/ctrlProps/ctrlProp38.xml" ContentType="application/vnd.ms-excel.controlproperties+xml"/>
  <Override PartName="/xl/ctrlProps/ctrlProp37.xml" ContentType="application/vnd.ms-excel.controlproperties+xml"/>
  <Override PartName="/xl/ctrlProps/ctrlProp36.xml" ContentType="application/vnd.ms-excel.controlproperties+xml"/>
  <Override PartName="/xl/ctrlProps/ctrlProp27.xml" ContentType="application/vnd.ms-excel.controlproperties+xml"/>
  <Override PartName="/xl/ctrlProps/ctrlProp26.xml" ContentType="application/vnd.ms-excel.controlproperties+xml"/>
  <Override PartName="/xl/ctrlProps/ctrlProp25.xml" ContentType="application/vnd.ms-excel.controlproperties+xml"/>
  <Override PartName="/xl/ctrlProps/ctrlProp17.xml" ContentType="application/vnd.ms-excel.controlproperties+xml"/>
  <Override PartName="/xl/ctrlProps/ctrlProp16.xml" ContentType="application/vnd.ms-excel.controlproperties+xml"/>
  <Override PartName="/xl/ctrlProps/ctrlProp15.xml" ContentType="application/vnd.ms-excel.controlproperties+xml"/>
  <Override PartName="/xl/ctrlProps/ctrlProp14.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4.xml" ContentType="application/vnd.ms-excel.controlproperties+xml"/>
  <Override PartName="/xl/ctrlProps/ctrlProp23.xml" ContentType="application/vnd.ms-excel.controlproperties+xml"/>
  <Override PartName="/xl/ctrlProps/ctrlProp22.xml" ContentType="application/vnd.ms-excel.controlproperties+xml"/>
  <Override PartName="/xl/ctrlProps/ctrlProp21.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60.xml" ContentType="application/vnd.ms-excel.controlproperties+xml"/>
  <Override PartName="/xl/ctrlProps/ctrlProp59.xml" ContentType="application/vnd.ms-excel.controlproperties+xml"/>
  <Override PartName="/xl/ctrlProps/ctrlProp58.xml" ContentType="application/vnd.ms-excel.controlproperties+xml"/>
  <Override PartName="/xl/ctrlProps/ctrlProp57.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7.xml" ContentType="application/vnd.ms-excel.controlproperties+xml"/>
  <Override PartName="/xl/ctrlProps/ctrlProp66.xml" ContentType="application/vnd.ms-excel.controlproperties+xml"/>
  <Override PartName="/xl/ctrlProps/ctrlProp65.xml" ContentType="application/vnd.ms-excel.controlproperties+xml"/>
  <Override PartName="/xl/ctrlProps/ctrlProp64.xml" ContentType="application/vnd.ms-excel.controlproperties+xml"/>
  <Override PartName="/xl/ctrlProps/ctrlProp56.xml" ContentType="application/vnd.ms-excel.controlproperties+xml"/>
  <Override PartName="/xl/ctrlProps/ctrlProp55.xml" ContentType="application/vnd.ms-excel.controlproperties+xml"/>
  <Override PartName="/xl/ctrlProps/ctrlProp54.xml" ContentType="application/vnd.ms-excel.controlproperties+xml"/>
  <Override PartName="/xl/ctrlProps/ctrlProp46.xml" ContentType="application/vnd.ms-excel.controlproperties+xml"/>
  <Override PartName="/xl/ctrlProps/ctrlProp45.xml" ContentType="application/vnd.ms-excel.controlproperties+xml"/>
  <Override PartName="/xl/ctrlProps/ctrlProp44.xml" ContentType="application/vnd.ms-excel.controlproperties+xml"/>
  <Override PartName="/xl/ctrlProps/ctrlProp43.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3.xml" ContentType="application/vnd.ms-excel.controlproperties+xml"/>
  <Override PartName="/xl/ctrlProps/ctrlProp52.xml" ContentType="application/vnd.ms-excel.controlproperties+xml"/>
  <Override PartName="/xl/ctrlProps/ctrlProp51.xml" ContentType="application/vnd.ms-excel.controlproperties+xml"/>
  <Override PartName="/xl/ctrlProps/ctrlProp50.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200.xml" ContentType="application/vnd.ms-excel.controlproperties+xml"/>
  <Override PartName="/xl/ctrlProps/ctrlProp199.xml" ContentType="application/vnd.ms-excel.controlproperties+xml"/>
  <Override PartName="/xl/ctrlProps/ctrlProp198.xml" ContentType="application/vnd.ms-excel.controlproperties+xml"/>
  <Override PartName="/xl/ctrlProps/ctrlProp197.xml" ContentType="application/vnd.ms-excel.controlproperties+xml"/>
  <Override PartName="/xl/ctrlProps/ctrlProp196.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7.xml" ContentType="application/vnd.ms-excel.controlproperties+xml"/>
  <Override PartName="/xl/ctrlProps/ctrlProp206.xml" ContentType="application/vnd.ms-excel.controlproperties+xml"/>
  <Override PartName="/xl/ctrlProps/ctrlProp205.xml" ContentType="application/vnd.ms-excel.controlproperties+xml"/>
  <Override PartName="/xl/ctrlProps/ctrlProp204.xml" ContentType="application/vnd.ms-excel.controlproperties+xml"/>
  <Override PartName="/xl/ctrlProps/ctrlProp195.xml" ContentType="application/vnd.ms-excel.controlproperties+xml"/>
  <Override PartName="/xl/ctrlProps/ctrlProp194.xml" ContentType="application/vnd.ms-excel.controlproperties+xml"/>
  <Override PartName="/xl/ctrlProps/ctrlProp193.xml" ContentType="application/vnd.ms-excel.controlproperties+xml"/>
  <Override PartName="/xl/ctrlProps/ctrlProp185.xml" ContentType="application/vnd.ms-excel.controlproperties+xml"/>
  <Override PartName="/xl/ctrlProps/ctrlProp184.xml" ContentType="application/vnd.ms-excel.controlproperties+xml"/>
  <Override PartName="/xl/ctrlProps/ctrlProp183.xml" ContentType="application/vnd.ms-excel.controlproperties+xml"/>
  <Override PartName="/xl/ctrlProps/ctrlProp182.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92.xml" ContentType="application/vnd.ms-excel.controlproperties+xml"/>
  <Override PartName="/xl/ctrlProps/ctrlProp191.xml" ContentType="application/vnd.ms-excel.controlproperties+xml"/>
  <Override PartName="/xl/ctrlProps/ctrlProp190.xml" ContentType="application/vnd.ms-excel.controlproperties+xml"/>
  <Override PartName="/xl/ctrlProps/ctrlProp189.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25.xml" ContentType="application/vnd.ms-excel.controlproperties+xml"/>
  <Override PartName="/xl/ctrlProps/ctrlProp224.xml" ContentType="application/vnd.ms-excel.controlproperties+xml"/>
  <Override PartName="/xl/ctrlProps/ctrlProp223.xml" ContentType="application/vnd.ms-excel.controlproperties+xml"/>
  <Override PartName="/xl/ctrlProps/ctrlProp222.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32.xml" ContentType="application/vnd.ms-excel.controlproperties+xml"/>
  <Override PartName="/xl/ctrlProps/ctrlProp231.xml" ContentType="application/vnd.ms-excel.controlproperties+xml"/>
  <Override PartName="/xl/ctrlProps/ctrlProp230.xml" ContentType="application/vnd.ms-excel.controlproperties+xml"/>
  <Override PartName="/xl/ctrlProps/ctrlProp229.xml" ContentType="application/vnd.ms-excel.controlproperties+xml"/>
  <Override PartName="/xl/ctrlProps/ctrlProp221.xml" ContentType="application/vnd.ms-excel.controlproperties+xml"/>
  <Override PartName="/xl/ctrlProps/ctrlProp220.xml" ContentType="application/vnd.ms-excel.controlproperties+xml"/>
  <Override PartName="/xl/ctrlProps/ctrlProp219.xml" ContentType="application/vnd.ms-excel.controlproperties+xml"/>
  <Override PartName="/xl/ctrlProps/ctrlProp211.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8.xml" ContentType="application/vnd.ms-excel.controlproperties+xml"/>
  <Override PartName="/xl/ctrlProps/ctrlProp217.xml" ContentType="application/vnd.ms-excel.controlproperties+xml"/>
  <Override PartName="/xl/ctrlProps/ctrlProp216.xml" ContentType="application/vnd.ms-excel.controlproperties+xml"/>
  <Override PartName="/xl/ctrlProps/ctrlProp215.xml" ContentType="application/vnd.ms-excel.controlproperties+xml"/>
  <Override PartName="/xl/ctrlProps/ctrlProp181.xml" ContentType="application/vnd.ms-excel.controlproperties+xml"/>
  <Override PartName="/xl/ctrlProps/ctrlProp180.xml" ContentType="application/vnd.ms-excel.controlproperties+xml"/>
  <Override PartName="/xl/ctrlProps/ctrlProp179.xml" ContentType="application/vnd.ms-excel.controlproperties+xml"/>
  <Override PartName="/xl/ctrlProps/ctrlProp143.xml" ContentType="application/vnd.ms-excel.controlproperties+xml"/>
  <Override PartName="/xl/ctrlProps/ctrlProp142.xml" ContentType="application/vnd.ms-excel.controlproperties+xml"/>
  <Override PartName="/xl/ctrlProps/ctrlProp141.xml" ContentType="application/vnd.ms-excel.controlproperties+xml"/>
  <Override PartName="/xl/ctrlProps/ctrlProp140.xml" ContentType="application/vnd.ms-excel.controlproperties+xml"/>
  <Override PartName="/xl/ctrlProps/ctrlProp139.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50.xml" ContentType="application/vnd.ms-excel.controlproperties+xml"/>
  <Override PartName="/xl/ctrlProps/ctrlProp149.xml" ContentType="application/vnd.ms-excel.controlproperties+xml"/>
  <Override PartName="/xl/ctrlProps/ctrlProp148.xml" ContentType="application/vnd.ms-excel.controlproperties+xml"/>
  <Override PartName="/xl/ctrlProps/ctrlProp147.xml" ContentType="application/vnd.ms-excel.controlproperties+xml"/>
  <Override PartName="/xl/ctrlProps/ctrlProp138.xml" ContentType="application/vnd.ms-excel.controlproperties+xml"/>
  <Override PartName="/xl/ctrlProps/ctrlProp137.xml" ContentType="application/vnd.ms-excel.controlproperties+xml"/>
  <Override PartName="/xl/ctrlProps/ctrlProp136.xml" ContentType="application/vnd.ms-excel.controlproperties+xml"/>
  <Override PartName="/xl/ctrlProps/ctrlProp128.xml" ContentType="application/vnd.ms-excel.controlproperties+xml"/>
  <Override PartName="/xl/ctrlProps/ctrlProp127.xml" ContentType="application/vnd.ms-excel.controlproperties+xml"/>
  <Override PartName="/xl/ctrlProps/ctrlProp126.xml" ContentType="application/vnd.ms-excel.controlproperties+xml"/>
  <Override PartName="/xl/ctrlProps/ctrlProp125.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5.xml" ContentType="application/vnd.ms-excel.controlproperties+xml"/>
  <Override PartName="/xl/ctrlProps/ctrlProp134.xml" ContentType="application/vnd.ms-excel.controlproperties+xml"/>
  <Override PartName="/xl/ctrlProps/ctrlProp133.xml" ContentType="application/vnd.ms-excel.controlproperties+xml"/>
  <Override PartName="/xl/ctrlProps/ctrlProp132.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71.xml" ContentType="application/vnd.ms-excel.controlproperties+xml"/>
  <Override PartName="/xl/ctrlProps/ctrlProp170.xml" ContentType="application/vnd.ms-excel.controlproperties+xml"/>
  <Override PartName="/xl/ctrlProps/ctrlProp169.xml" ContentType="application/vnd.ms-excel.controlproperties+xml"/>
  <Override PartName="/xl/ctrlProps/ctrlProp168.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8.xml" ContentType="application/vnd.ms-excel.controlproperties+xml"/>
  <Override PartName="/xl/ctrlProps/ctrlProp177.xml" ContentType="application/vnd.ms-excel.controlproperties+xml"/>
  <Override PartName="/xl/ctrlProps/ctrlProp176.xml" ContentType="application/vnd.ms-excel.controlproperties+xml"/>
  <Override PartName="/xl/ctrlProps/ctrlProp175.xml" ContentType="application/vnd.ms-excel.controlproperties+xml"/>
  <Override PartName="/xl/ctrlProps/ctrlProp167.xml" ContentType="application/vnd.ms-excel.controlproperties+xml"/>
  <Override PartName="/xl/ctrlProps/ctrlProp166.xml" ContentType="application/vnd.ms-excel.controlproperties+xml"/>
  <Override PartName="/xl/ctrlProps/ctrlProp165.xml" ContentType="application/vnd.ms-excel.controlproperties+xml"/>
  <Override PartName="/xl/ctrlProps/ctrlProp157.xml" ContentType="application/vnd.ms-excel.controlproperties+xml"/>
  <Override PartName="/xl/ctrlProps/ctrlProp156.xml" ContentType="application/vnd.ms-excel.controlproperties+xml"/>
  <Override PartName="/xl/ctrlProps/ctrlProp155.xml" ContentType="application/vnd.ms-excel.controlproperties+xml"/>
  <Override PartName="/xl/ctrlProps/ctrlProp154.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4.xml" ContentType="application/vnd.ms-excel.controlproperties+xml"/>
  <Override PartName="/xl/ctrlProps/ctrlProp163.xml" ContentType="application/vnd.ms-excel.controlproperties+xml"/>
  <Override PartName="/xl/ctrlProps/ctrlProp162.xml" ContentType="application/vnd.ms-excel.controlproperties+xml"/>
  <Override PartName="/xl/ctrlProps/ctrlProp161.xml" ContentType="application/vnd.ms-excel.controlproperties+xml"/>
  <Override PartName="/xl/ctrlProps/ctrlProp12.xml" ContentType="application/vnd.ms-excel.control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showInkAnnotation="0" codeName="ThisWorkbook" defaultThemeVersion="124226"/>
  <mc:AlternateContent xmlns:mc="http://schemas.openxmlformats.org/markup-compatibility/2006">
    <mc:Choice Requires="x15">
      <x15ac:absPath xmlns:x15ac="http://schemas.microsoft.com/office/spreadsheetml/2010/11/ac" url="C:\Users\IRASUser\Desktop\Batch 8\"/>
    </mc:Choice>
  </mc:AlternateContent>
  <xr:revisionPtr revIDLastSave="0" documentId="13_ncr:1_{A7882F80-7592-431A-BB7F-900E966799C6}" xr6:coauthVersionLast="36" xr6:coauthVersionMax="47" xr10:uidLastSave="{00000000-0000-0000-0000-000000000000}"/>
  <workbookProtection workbookAlgorithmName="SHA-512" workbookHashValue="rQIm94zpV9lfFGClT0XB/rESfxZfgfx799xJHPWXv9uDExVDVs5qPBoNUuacfPKvZjuKtaQw+wqfzBTegPUvqg==" workbookSaltValue="uzvFSEdmxTmCaWzTstOElg==" workbookSpinCount="100000" lockStructure="1"/>
  <bookViews>
    <workbookView xWindow="0" yWindow="0" windowWidth="28800" windowHeight="12225" tabRatio="861" xr2:uid="{00000000-000D-0000-FFFF-FFFF00000000}"/>
  </bookViews>
  <sheets>
    <sheet name="Notes" sheetId="15" r:id="rId1"/>
    <sheet name="Sec 1 Entity Level" sheetId="2" r:id="rId2"/>
    <sheet name="Sec 2A Supplies" sheetId="3" r:id="rId3"/>
    <sheet name="Sec 2B Purchases" sheetId="4" r:id="rId4"/>
    <sheet name="Sec 3 GST Reporting Level" sheetId="5" r:id="rId5"/>
    <sheet name="Remarks" sheetId="6" r:id="rId6"/>
    <sheet name="Summary of ACAP score" sheetId="14" r:id="rId7"/>
    <sheet name="Summary of ACAP score (G_D_BU)" sheetId="8" r:id="rId8"/>
    <sheet name="Error Message" sheetId="9" r:id="rId9"/>
    <sheet name="Updates" sheetId="13" state="hidden" r:id="rId10"/>
  </sheets>
  <externalReferences>
    <externalReference r:id="rId11"/>
  </externalReferences>
  <definedNames>
    <definedName name="_CRV1">'[1]B - CR Asst(with audit history)'!$F$12</definedName>
    <definedName name="_CRV2">'[1]B - CR Asst(with audit history)'!$F$17</definedName>
    <definedName name="_CRV3">'[1]B - CR Asst(with audit history)'!$F$19</definedName>
    <definedName name="_CRV4">'[1]B - CR Asst(with audit history)'!$F$24</definedName>
    <definedName name="_CRV5">'[1]B - CR Asst(with audit history)'!$F$26</definedName>
    <definedName name="_CRV6">'[1]B - CR Asst(with audit history)'!$F$27</definedName>
    <definedName name="_ftn1" localSheetId="1">'Sec 1 Entity Level'!#REF!</definedName>
    <definedName name="_ftnref1" localSheetId="1">'Sec 1 Entity Level'!#REF!</definedName>
    <definedName name="_IRV1">'[1]A - I R Asst'!$F$9</definedName>
    <definedName name="_IRV2">'[1]A - I R Asst'!$F$15</definedName>
    <definedName name="_IRV3">'[1]A - I R Asst'!$F$17</definedName>
    <definedName name="_IRV4">'[1]A - I R Asst'!$F$26</definedName>
    <definedName name="_IRV5">'[1]A - I R Asst'!$F$27</definedName>
    <definedName name="_IRV6">'[1]A - I R Asst'!$F$29</definedName>
    <definedName name="_IRV7">'[1]A - I R Asst'!$F$32</definedName>
    <definedName name="_IRV8">'[1]A - I R Asst'!$F$33</definedName>
    <definedName name="_IRV9">'[1]A - I R Asst'!$F$37</definedName>
    <definedName name="_Ref286219883" localSheetId="1">'Sec 1 Entity Level'!#REF!</definedName>
    <definedName name="_Ref288563298" localSheetId="6">'Summary of ACAP score'!#REF!</definedName>
    <definedName name="_Ref334803609" localSheetId="2">'Sec 2A Supplies'!#REF!</definedName>
    <definedName name="Acceptable_GCF">Notes!$A$79:$L$90</definedName>
    <definedName name="Combine">'[1]A - I R Asst'!$F$6</definedName>
    <definedName name="Consideration_regn">Notes!$A$181:$L$200</definedName>
    <definedName name="Constitution">'[1]A - I R Asst'!$A$107:$C$115</definedName>
    <definedName name="Control">'[1]B - CR Asst(with audit history)'!$A$141:$C$147</definedName>
    <definedName name="Coverage">'[1]B - CR Asst(with audit history)'!$A$114:$C$125</definedName>
    <definedName name="CR">'[1]B - CR Asst(with audit history)'!$C$149</definedName>
    <definedName name="CRRate">'[1]B - CR Asst(with audit history)'!$F$9</definedName>
    <definedName name="Factor" localSheetId="0">#REF!</definedName>
    <definedName name="Factor">#REF!</definedName>
    <definedName name="GSTDate">'[1]A - I R Asst'!$B$4</definedName>
    <definedName name="How_complete_SRC">Notes!$A$124:$L$134</definedName>
    <definedName name="ID">'[1]A - I R Asst'!$E$3</definedName>
    <definedName name="Income">'[1]A - I R Asst'!$A$119:$D$129</definedName>
    <definedName name="IR">'[1]A - I R Asst'!$C$200</definedName>
    <definedName name="IRRate">'[1]A - I R Asst'!$F$7</definedName>
    <definedName name="Mode">'[1]A - I R Asst'!$A$185:$C$188</definedName>
    <definedName name="Name">'[1]A - I R Asst'!$B$3</definedName>
    <definedName name="NETGST">OFFSET(INDIRECT("Raw!$B$21"),0,0,1,COUNTA([1]Raw!$A$5:$IV$5)-1)</definedName>
    <definedName name="Pd_from">OFFSET(INDIRECT("Raw!$B$5"),0,0,1,COUNTA([1]Raw!$A$5:$IV$5)-1)</definedName>
    <definedName name="Pd_To">OFFSET(INDIRECT("Raw!$B$6"),0,0,1,COUNTA([1]Raw!$A$5:$IV$5)-1)</definedName>
    <definedName name="PerRefund">'[1]A - I R Asst'!$E$32</definedName>
    <definedName name="_xlnm.Print_Area" localSheetId="0">Notes!$A$1:$M$266</definedName>
    <definedName name="_xlnm.Print_Area" localSheetId="5">Remarks!$A$1:$N$87</definedName>
    <definedName name="_xlnm.Print_Area" localSheetId="1">'Sec 1 Entity Level'!$A$1:$L$370</definedName>
    <definedName name="_xlnm.Print_Area" localSheetId="2">'Sec 2A Supplies'!$A$1:$L$1019</definedName>
    <definedName name="_xlnm.Print_Area" localSheetId="3">'Sec 2B Purchases'!$A$1:$L$432</definedName>
    <definedName name="_xlnm.Print_Area" localSheetId="4">'Sec 3 GST Reporting Level'!$A$1:$L$257</definedName>
    <definedName name="_xlnm.Print_Area" localSheetId="6">'Summary of ACAP score'!$A$3:$N$215</definedName>
    <definedName name="_xlnm.Print_Area" localSheetId="7">'Summary of ACAP score (G_D_BU)'!$A$4:$H$58,'Summary of ACAP score (G_D_BU)'!$A$63:$H$97</definedName>
    <definedName name="_xlnm.Print_Titles" localSheetId="1">'Sec 1 Entity Level'!$10:$13</definedName>
    <definedName name="_xlnm.Print_Titles" localSheetId="2">'Sec 2A Supplies'!$11:$13</definedName>
    <definedName name="_xlnm.Print_Titles" localSheetId="3">'Sec 2B Purchases'!$11:$13</definedName>
    <definedName name="_xlnm.Print_Titles" localSheetId="4">'Sec 3 GST Reporting Level'!$9:$11</definedName>
    <definedName name="Purpose">Notes!$A$20:$L$24</definedName>
    <definedName name="Relation">'[1]A - I R Asst'!$B$140:$C$143</definedName>
    <definedName name="Risky">'[1]A - I R Asst'!$B$147:$D$157</definedName>
    <definedName name="Role_applicant">Notes!$A$228:$L$237</definedName>
    <definedName name="Role_Reviewer">Notes!$A$239:$L$254</definedName>
    <definedName name="Staff">'[1]A - I R Asst'!$B$133:$C$136</definedName>
    <definedName name="Sum_ACAP_score">Notes!$A$162:$L$177</definedName>
    <definedName name="TradeCode">'[1]A - I R Asst'!$B$160:$C$181</definedName>
    <definedName name="What_submit">Notes!$A$46:$L$70</definedName>
    <definedName name="When_complete">Notes!$A$36:$L$44</definedName>
    <definedName name="When_complete_SRC">Notes!$A$36:$L$44</definedName>
    <definedName name="Who_complete">Notes!$A$26:$L$34</definedName>
    <definedName name="Z_5995A1A3_5354_4C1E_87A2_F9C01D64FBCF_.wvu.Cols" localSheetId="1" hidden="1">'Sec 1 Entity Level'!$M:$AA</definedName>
    <definedName name="Z_5995A1A3_5354_4C1E_87A2_F9C01D64FBCF_.wvu.Cols" localSheetId="2" hidden="1">'Sec 2A Supplies'!$M:$AA</definedName>
    <definedName name="Z_5995A1A3_5354_4C1E_87A2_F9C01D64FBCF_.wvu.Cols" localSheetId="3" hidden="1">'Sec 2B Purchases'!$M:$AC</definedName>
    <definedName name="Z_5995A1A3_5354_4C1E_87A2_F9C01D64FBCF_.wvu.Cols" localSheetId="4" hidden="1">'Sec 3 GST Reporting Level'!$M:$AA</definedName>
    <definedName name="Z_5995A1A3_5354_4C1E_87A2_F9C01D64FBCF_.wvu.Cols" localSheetId="6" hidden="1">'Summary of ACAP score'!$O:$U</definedName>
    <definedName name="Z_5995A1A3_5354_4C1E_87A2_F9C01D64FBCF_.wvu.PrintArea" localSheetId="0" hidden="1">Notes!$A$1:$M$266</definedName>
    <definedName name="Z_5995A1A3_5354_4C1E_87A2_F9C01D64FBCF_.wvu.PrintArea" localSheetId="1" hidden="1">'Sec 1 Entity Level'!$A$1:$AB$366</definedName>
    <definedName name="Z_5995A1A3_5354_4C1E_87A2_F9C01D64FBCF_.wvu.PrintArea" localSheetId="2" hidden="1">'Sec 2A Supplies'!$A$1:$AD$1012</definedName>
    <definedName name="Z_5995A1A3_5354_4C1E_87A2_F9C01D64FBCF_.wvu.PrintArea" localSheetId="3" hidden="1">'Sec 2B Purchases'!$A$1:$AC$427</definedName>
    <definedName name="Z_5995A1A3_5354_4C1E_87A2_F9C01D64FBCF_.wvu.PrintArea" localSheetId="4" hidden="1">'Sec 3 GST Reporting Level'!$A$1:$AD$253</definedName>
    <definedName name="Z_5995A1A3_5354_4C1E_87A2_F9C01D64FBCF_.wvu.PrintArea" localSheetId="6" hidden="1">'Summary of ACAP score'!$A$1:$N$215</definedName>
    <definedName name="Z_5995A1A3_5354_4C1E_87A2_F9C01D64FBCF_.wvu.PrintArea" localSheetId="7" hidden="1">'Summary of ACAP score (G_D_BU)'!$A$3:$H$36</definedName>
    <definedName name="Z_5995A1A3_5354_4C1E_87A2_F9C01D64FBCF_.wvu.PrintTitles" localSheetId="1" hidden="1">'Sec 1 Entity Level'!$10:$13</definedName>
    <definedName name="Z_5995A1A3_5354_4C1E_87A2_F9C01D64FBCF_.wvu.PrintTitles" localSheetId="2" hidden="1">'Sec 2A Supplies'!$11:$13</definedName>
    <definedName name="Z_5995A1A3_5354_4C1E_87A2_F9C01D64FBCF_.wvu.PrintTitles" localSheetId="3" hidden="1">'Sec 2B Purchases'!$11:$13</definedName>
    <definedName name="Z_5995A1A3_5354_4C1E_87A2_F9C01D64FBCF_.wvu.PrintTitles" localSheetId="4" hidden="1">'Sec 3 GST Reporting Level'!$9:$11</definedName>
    <definedName name="Z_5995A1A3_5354_4C1E_87A2_F9C01D64FBCF_.wvu.PrintTitles" localSheetId="6" hidden="1">'Summary of ACAP score'!$1:$5</definedName>
    <definedName name="Z_5995A1A3_5354_4C1E_87A2_F9C01D64FBCF_.wvu.Rows" localSheetId="1" hidden="1">'Sec 1 Entity Level'!$326:$369</definedName>
    <definedName name="Z_5995A1A3_5354_4C1E_87A2_F9C01D64FBCF_.wvu.Rows" localSheetId="2" hidden="1">'Sec 2A Supplies'!$943:$972,'Sec 2A Supplies'!$993:$993</definedName>
    <definedName name="Z_5995A1A3_5354_4C1E_87A2_F9C01D64FBCF_.wvu.Rows" localSheetId="3" hidden="1">'Sec 2B Purchases'!$390:$415</definedName>
    <definedName name="Z_5995A1A3_5354_4C1E_87A2_F9C01D64FBCF_.wvu.Rows" localSheetId="4" hidden="1">'Sec 3 GST Reporting Level'!$226:$241</definedName>
    <definedName name="Z_5995A1A3_5354_4C1E_87A2_F9C01D64FBCF_.wvu.Rows" localSheetId="6" hidden="1">'Summary of ACAP score'!#REF!</definedName>
  </definedNames>
  <calcPr calcId="191029" calcMode="manual"/>
  <customWorkbookViews>
    <customWorkbookView name="Jeana OON-CHUA (IRAS) - Personal View" guid="{5995A1A3-5354-4C1E-87A2-F9C01D64FBCF}" mergeInterval="0" personalView="1" maximized="1" windowWidth="1596" windowHeight="575" tabRatio="944"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841" i="3" l="1"/>
  <c r="U970" i="3" s="1"/>
  <c r="N109" i="14"/>
  <c r="X141" i="3"/>
  <c r="W141" i="3"/>
  <c r="V141" i="3"/>
  <c r="P141" i="3"/>
  <c r="X196" i="4"/>
  <c r="W196" i="4"/>
  <c r="P196" i="4"/>
  <c r="J144" i="3" l="1"/>
  <c r="X133" i="3" l="1"/>
  <c r="W133" i="3"/>
  <c r="V133" i="3"/>
  <c r="J136" i="3" s="1"/>
  <c r="P133" i="3"/>
  <c r="P933" i="3"/>
  <c r="P871" i="3"/>
  <c r="P867" i="3"/>
  <c r="P859" i="3"/>
  <c r="P855" i="3"/>
  <c r="V850" i="3"/>
  <c r="V841" i="3" s="1"/>
  <c r="V970" i="3" s="1"/>
  <c r="O850" i="3"/>
  <c r="O841" i="3" s="1"/>
  <c r="O970" i="3" s="1"/>
  <c r="J970" i="3" s="1"/>
  <c r="J841" i="3"/>
  <c r="W970" i="3" s="1"/>
  <c r="H970" i="3" l="1"/>
  <c r="Q850" i="3"/>
  <c r="Q841" i="3" s="1"/>
  <c r="Q970" i="3" s="1"/>
  <c r="P850" i="3"/>
  <c r="P841" i="3" s="1"/>
  <c r="P970" i="3" s="1"/>
  <c r="E4" i="14"/>
  <c r="L970" i="3" l="1"/>
  <c r="R855" i="3"/>
  <c r="R859" i="3"/>
  <c r="R867" i="3"/>
  <c r="R871" i="3"/>
  <c r="R933" i="3"/>
  <c r="R841" i="3"/>
  <c r="R850" i="3"/>
  <c r="A30" i="8"/>
  <c r="S850" i="3" l="1"/>
  <c r="T841" i="3" s="1"/>
  <c r="T970" i="3" s="1"/>
  <c r="M109" i="14"/>
  <c r="J850" i="3"/>
  <c r="L850" i="3" s="1"/>
  <c r="S841" i="3"/>
  <c r="S970" i="3" s="1"/>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19" i="8"/>
  <c r="H20" i="8"/>
  <c r="H21" i="8"/>
  <c r="H22" i="8"/>
  <c r="H23" i="8"/>
  <c r="H24" i="8"/>
  <c r="H25" i="8"/>
  <c r="H26" i="8"/>
  <c r="H27" i="8"/>
  <c r="H18" i="8"/>
  <c r="O16" i="8"/>
  <c r="R109" i="14" l="1"/>
  <c r="Q109" i="14"/>
  <c r="I970" i="3"/>
  <c r="G28" i="8"/>
  <c r="F28" i="8"/>
  <c r="E28" i="8"/>
  <c r="D28" i="8"/>
  <c r="S96" i="8"/>
  <c r="R96" i="8"/>
  <c r="Q96" i="8"/>
  <c r="P96" i="8"/>
  <c r="S95" i="8"/>
  <c r="R95" i="8"/>
  <c r="Q95" i="8"/>
  <c r="P95" i="8"/>
  <c r="S94" i="8"/>
  <c r="R94" i="8"/>
  <c r="Q94" i="8"/>
  <c r="P94" i="8"/>
  <c r="S93" i="8"/>
  <c r="R93" i="8"/>
  <c r="Q93" i="8"/>
  <c r="P93" i="8"/>
  <c r="S92" i="8"/>
  <c r="R92" i="8"/>
  <c r="Q92" i="8"/>
  <c r="P92" i="8"/>
  <c r="S91" i="8"/>
  <c r="R91" i="8"/>
  <c r="Q91" i="8"/>
  <c r="P91" i="8"/>
  <c r="S90" i="8"/>
  <c r="R90" i="8"/>
  <c r="Q90" i="8"/>
  <c r="P90" i="8"/>
  <c r="S89" i="8"/>
  <c r="R89" i="8"/>
  <c r="Q89" i="8"/>
  <c r="P89" i="8"/>
  <c r="S88" i="8"/>
  <c r="R88" i="8"/>
  <c r="Q88" i="8"/>
  <c r="P88" i="8"/>
  <c r="S87" i="8"/>
  <c r="R87" i="8"/>
  <c r="Q87" i="8"/>
  <c r="P87" i="8"/>
  <c r="S86" i="8"/>
  <c r="R86" i="8"/>
  <c r="Q86" i="8"/>
  <c r="P86" i="8"/>
  <c r="S85" i="8"/>
  <c r="R85" i="8"/>
  <c r="Q85" i="8"/>
  <c r="P85" i="8"/>
  <c r="S84" i="8"/>
  <c r="R84" i="8"/>
  <c r="Q84" i="8"/>
  <c r="P84" i="8"/>
  <c r="S83" i="8"/>
  <c r="R83" i="8"/>
  <c r="Q83" i="8"/>
  <c r="P83" i="8"/>
  <c r="S82" i="8"/>
  <c r="R82" i="8"/>
  <c r="Q82" i="8"/>
  <c r="P82" i="8"/>
  <c r="S81" i="8"/>
  <c r="R81" i="8"/>
  <c r="Q81" i="8"/>
  <c r="P81" i="8"/>
  <c r="S80" i="8"/>
  <c r="R80" i="8"/>
  <c r="Q80" i="8"/>
  <c r="P80" i="8"/>
  <c r="S79" i="8"/>
  <c r="R79" i="8"/>
  <c r="Q79" i="8"/>
  <c r="P79" i="8"/>
  <c r="S78" i="8"/>
  <c r="R78" i="8"/>
  <c r="Q78" i="8"/>
  <c r="P78" i="8"/>
  <c r="S77" i="8"/>
  <c r="R77" i="8"/>
  <c r="Q77" i="8"/>
  <c r="P77" i="8"/>
  <c r="S76" i="8"/>
  <c r="R76" i="8"/>
  <c r="Q76" i="8"/>
  <c r="P76" i="8"/>
  <c r="S75" i="8"/>
  <c r="R75" i="8"/>
  <c r="Q75" i="8"/>
  <c r="P75" i="8"/>
  <c r="S74" i="8"/>
  <c r="R74" i="8"/>
  <c r="Q74" i="8"/>
  <c r="P74" i="8"/>
  <c r="S73" i="8"/>
  <c r="R73" i="8"/>
  <c r="Q73" i="8"/>
  <c r="P73" i="8"/>
  <c r="S72" i="8"/>
  <c r="R72" i="8"/>
  <c r="Q72" i="8"/>
  <c r="P72" i="8"/>
  <c r="S71" i="8"/>
  <c r="R71" i="8"/>
  <c r="Q71" i="8"/>
  <c r="P71" i="8"/>
  <c r="S70" i="8"/>
  <c r="R70" i="8"/>
  <c r="Q70" i="8"/>
  <c r="P70" i="8"/>
  <c r="S69" i="8"/>
  <c r="R69" i="8"/>
  <c r="Q69" i="8"/>
  <c r="P69" i="8"/>
  <c r="S68" i="8"/>
  <c r="R68" i="8"/>
  <c r="Q68" i="8"/>
  <c r="P68" i="8"/>
  <c r="S67" i="8"/>
  <c r="R67" i="8"/>
  <c r="Q67" i="8"/>
  <c r="P67" i="8"/>
  <c r="S27" i="8"/>
  <c r="R27" i="8"/>
  <c r="Q27" i="8"/>
  <c r="P27" i="8"/>
  <c r="S26" i="8"/>
  <c r="R26" i="8"/>
  <c r="Q26" i="8"/>
  <c r="P26" i="8"/>
  <c r="S25" i="8"/>
  <c r="R25" i="8"/>
  <c r="Q25" i="8"/>
  <c r="P25" i="8"/>
  <c r="S24" i="8"/>
  <c r="R24" i="8"/>
  <c r="Q24" i="8"/>
  <c r="P24" i="8"/>
  <c r="S23" i="8"/>
  <c r="R23" i="8"/>
  <c r="Q23" i="8"/>
  <c r="P23" i="8"/>
  <c r="S22" i="8"/>
  <c r="R22" i="8"/>
  <c r="Q22" i="8"/>
  <c r="P22" i="8"/>
  <c r="S21" i="8"/>
  <c r="R21" i="8"/>
  <c r="Q21" i="8"/>
  <c r="P21" i="8"/>
  <c r="S20" i="8"/>
  <c r="R20" i="8"/>
  <c r="Q20" i="8"/>
  <c r="P20" i="8"/>
  <c r="S19" i="8"/>
  <c r="R19" i="8"/>
  <c r="Q19" i="8"/>
  <c r="P19" i="8"/>
  <c r="S18" i="8"/>
  <c r="R18" i="8"/>
  <c r="Q18" i="8"/>
  <c r="P18" i="8"/>
  <c r="A63" i="8"/>
  <c r="H28" i="8"/>
  <c r="E32" i="8" l="1"/>
  <c r="S15" i="8"/>
  <c r="G29" i="8" s="1"/>
  <c r="P15" i="8"/>
  <c r="D29" i="8" s="1"/>
  <c r="Q15" i="8"/>
  <c r="E29" i="8" s="1"/>
  <c r="R15" i="8"/>
  <c r="F29" i="8" s="1"/>
  <c r="K24" i="8" l="1"/>
  <c r="K26" i="8"/>
  <c r="K27" i="8"/>
  <c r="K28" i="8"/>
  <c r="K29" i="8" l="1"/>
  <c r="L27" i="8"/>
  <c r="L28" i="8"/>
  <c r="L26" i="8"/>
  <c r="L24" i="8"/>
  <c r="E5" i="14"/>
  <c r="E3" i="6"/>
  <c r="E2" i="6"/>
  <c r="A117" i="14" l="1"/>
  <c r="A156" i="14"/>
  <c r="A43" i="14"/>
  <c r="L29" i="8"/>
  <c r="E33" i="8" s="1"/>
  <c r="J614" i="3" l="1"/>
  <c r="J783" i="3"/>
  <c r="W968" i="3" s="1"/>
  <c r="N103" i="14" l="1"/>
  <c r="N98" i="14"/>
  <c r="O331" i="4" l="1"/>
  <c r="P188" i="5"/>
  <c r="X102" i="5" l="1"/>
  <c r="W102" i="5"/>
  <c r="P102" i="5"/>
  <c r="P271" i="4"/>
  <c r="X192" i="4"/>
  <c r="W192" i="4"/>
  <c r="P192" i="4"/>
  <c r="X135" i="4"/>
  <c r="W135" i="4"/>
  <c r="P135" i="4"/>
  <c r="V790" i="3"/>
  <c r="O790" i="3"/>
  <c r="Q790" i="3" s="1"/>
  <c r="V208" i="5"/>
  <c r="V168" i="5"/>
  <c r="V78" i="5"/>
  <c r="V26" i="5"/>
  <c r="V372" i="4"/>
  <c r="V286" i="4"/>
  <c r="V238" i="4"/>
  <c r="V621" i="3"/>
  <c r="V533" i="3"/>
  <c r="V507" i="3"/>
  <c r="V463" i="3"/>
  <c r="V404" i="3"/>
  <c r="V309" i="3"/>
  <c r="V296" i="3"/>
  <c r="O621" i="3" l="1"/>
  <c r="Q621" i="3" s="1"/>
  <c r="P777" i="3"/>
  <c r="P768" i="3"/>
  <c r="P742" i="3"/>
  <c r="P737" i="3"/>
  <c r="P727" i="3"/>
  <c r="P715" i="3"/>
  <c r="P658" i="3"/>
  <c r="P638" i="3"/>
  <c r="P629" i="3"/>
  <c r="P836" i="3"/>
  <c r="P807" i="3"/>
  <c r="P803" i="3"/>
  <c r="P797" i="3"/>
  <c r="P794" i="3"/>
  <c r="P624" i="3"/>
  <c r="O29" i="3"/>
  <c r="W867" i="3" l="1"/>
  <c r="X867" i="3"/>
  <c r="X859" i="3"/>
  <c r="W859" i="3"/>
  <c r="W933" i="3"/>
  <c r="X933" i="3"/>
  <c r="X871" i="3"/>
  <c r="W871" i="3"/>
  <c r="W855" i="3"/>
  <c r="X855" i="3"/>
  <c r="P790" i="3"/>
  <c r="P621" i="3"/>
  <c r="U783" i="3"/>
  <c r="U968" i="3" s="1"/>
  <c r="U614" i="3"/>
  <c r="U966" i="3" s="1"/>
  <c r="Q463" i="3"/>
  <c r="O463" i="3"/>
  <c r="Q217" i="3"/>
  <c r="O217" i="3"/>
  <c r="P594" i="3"/>
  <c r="P585" i="3"/>
  <c r="P496" i="3"/>
  <c r="X250" i="3"/>
  <c r="W250" i="3"/>
  <c r="P250" i="3"/>
  <c r="X153" i="3"/>
  <c r="W153" i="3"/>
  <c r="V153" i="3"/>
  <c r="J156" i="3" s="1"/>
  <c r="P153" i="3"/>
  <c r="X122" i="3"/>
  <c r="W122" i="3"/>
  <c r="V122" i="3"/>
  <c r="P122" i="3"/>
  <c r="X850" i="3" l="1"/>
  <c r="W850" i="3"/>
  <c r="R496" i="3"/>
  <c r="X496" i="3" s="1"/>
  <c r="X296" i="2"/>
  <c r="X292" i="2"/>
  <c r="W296" i="2"/>
  <c r="W292" i="2"/>
  <c r="P296" i="2"/>
  <c r="P292" i="2"/>
  <c r="W496" i="3" l="1"/>
  <c r="E2" i="5"/>
  <c r="E2" i="4"/>
  <c r="N171" i="14" l="1"/>
  <c r="N152" i="14"/>
  <c r="N147" i="14"/>
  <c r="N142" i="14"/>
  <c r="N137" i="14"/>
  <c r="N94" i="14"/>
  <c r="N89" i="14"/>
  <c r="N85" i="14"/>
  <c r="N81" i="14"/>
  <c r="N77" i="14"/>
  <c r="N69" i="14"/>
  <c r="N65" i="14"/>
  <c r="P87" i="2" l="1"/>
  <c r="X129" i="5" l="1"/>
  <c r="X121" i="5"/>
  <c r="W121" i="5"/>
  <c r="P121" i="5"/>
  <c r="P607" i="3" l="1"/>
  <c r="P316" i="3" l="1"/>
  <c r="P195" i="2"/>
  <c r="X195" i="2"/>
  <c r="W195" i="2"/>
  <c r="X117" i="5" l="1"/>
  <c r="W117" i="5"/>
  <c r="P117" i="5"/>
  <c r="X187" i="4"/>
  <c r="W187" i="4"/>
  <c r="P187" i="4"/>
  <c r="X129" i="4"/>
  <c r="W129" i="4"/>
  <c r="P129" i="4"/>
  <c r="Q309" i="3"/>
  <c r="O309" i="3"/>
  <c r="X109" i="3"/>
  <c r="W109" i="3"/>
  <c r="V109" i="3"/>
  <c r="P109" i="3"/>
  <c r="X301" i="2"/>
  <c r="W301" i="2"/>
  <c r="P301" i="2"/>
  <c r="V180" i="2"/>
  <c r="Q180" i="2"/>
  <c r="O180" i="2"/>
  <c r="Q133" i="2"/>
  <c r="O133" i="2"/>
  <c r="X170" i="2"/>
  <c r="W170" i="2"/>
  <c r="P170" i="2"/>
  <c r="X87" i="2"/>
  <c r="W87" i="2"/>
  <c r="P598" i="3"/>
  <c r="P547" i="3"/>
  <c r="P540" i="3"/>
  <c r="O533" i="3"/>
  <c r="P535" i="3"/>
  <c r="U526" i="3"/>
  <c r="U964" i="3" s="1"/>
  <c r="R316" i="3" l="1"/>
  <c r="X316" i="3" s="1"/>
  <c r="Q533" i="3"/>
  <c r="V526" i="3"/>
  <c r="V964" i="3" s="1"/>
  <c r="P533" i="3"/>
  <c r="J526" i="3"/>
  <c r="W964" i="3" s="1"/>
  <c r="H964" i="3" l="1"/>
  <c r="R585" i="3"/>
  <c r="W585" i="3" s="1"/>
  <c r="R594" i="3"/>
  <c r="W316" i="3"/>
  <c r="R607" i="3"/>
  <c r="R540" i="3"/>
  <c r="W540" i="3" s="1"/>
  <c r="R535" i="3"/>
  <c r="R547" i="3"/>
  <c r="W547" i="3" s="1"/>
  <c r="R598" i="3"/>
  <c r="X598" i="3" s="1"/>
  <c r="P526" i="3"/>
  <c r="P964" i="3" s="1"/>
  <c r="Q526" i="3"/>
  <c r="Q964" i="3" s="1"/>
  <c r="O526" i="3"/>
  <c r="O964" i="3" s="1"/>
  <c r="J964" i="3" l="1"/>
  <c r="X585" i="3"/>
  <c r="X594" i="3"/>
  <c r="W594" i="3"/>
  <c r="W607" i="3"/>
  <c r="X607" i="3"/>
  <c r="X547" i="3"/>
  <c r="X540" i="3"/>
  <c r="W598" i="3"/>
  <c r="L964" i="3"/>
  <c r="R533" i="3"/>
  <c r="M94" i="14" s="1"/>
  <c r="R526" i="3"/>
  <c r="R94" i="14" l="1"/>
  <c r="Q94" i="14"/>
  <c r="J533" i="3"/>
  <c r="L533" i="3" s="1"/>
  <c r="S533" i="3"/>
  <c r="T526" i="3" s="1"/>
  <c r="T964" i="3" s="1"/>
  <c r="S526" i="3" l="1"/>
  <c r="S964" i="3" s="1"/>
  <c r="I964" i="3" s="1"/>
  <c r="X220" i="5" l="1"/>
  <c r="W220" i="5"/>
  <c r="X217" i="5"/>
  <c r="W217" i="5"/>
  <c r="X215" i="5"/>
  <c r="W215" i="5"/>
  <c r="X213" i="5"/>
  <c r="W213" i="5"/>
  <c r="X211" i="5"/>
  <c r="W211" i="5"/>
  <c r="X162" i="5"/>
  <c r="W162" i="5"/>
  <c r="X158" i="5"/>
  <c r="W158" i="5"/>
  <c r="W129" i="5"/>
  <c r="X94" i="5"/>
  <c r="W94" i="5"/>
  <c r="X91" i="5"/>
  <c r="W91" i="5"/>
  <c r="X89" i="5"/>
  <c r="W89" i="5"/>
  <c r="X85" i="5"/>
  <c r="W85" i="5"/>
  <c r="X83" i="5"/>
  <c r="W83" i="5"/>
  <c r="X80" i="5"/>
  <c r="W80" i="5"/>
  <c r="X72" i="5"/>
  <c r="W72" i="5"/>
  <c r="X69" i="5"/>
  <c r="W69" i="5"/>
  <c r="X66" i="5"/>
  <c r="W66" i="5"/>
  <c r="X60" i="5"/>
  <c r="W60" i="5"/>
  <c r="X56" i="5"/>
  <c r="W56" i="5"/>
  <c r="X54" i="5"/>
  <c r="W54" i="5"/>
  <c r="X42" i="5"/>
  <c r="W42" i="5"/>
  <c r="X33" i="5"/>
  <c r="W33" i="5"/>
  <c r="X28" i="5"/>
  <c r="W28" i="5"/>
  <c r="X22" i="5"/>
  <c r="W22" i="5"/>
  <c r="X19" i="5"/>
  <c r="W19" i="5"/>
  <c r="V17" i="5"/>
  <c r="X17" i="5"/>
  <c r="W17" i="5"/>
  <c r="J166" i="5"/>
  <c r="P220" i="5"/>
  <c r="P217" i="5"/>
  <c r="P215" i="5"/>
  <c r="P213" i="5"/>
  <c r="P211" i="5"/>
  <c r="P201" i="5"/>
  <c r="P198" i="5"/>
  <c r="P195" i="5"/>
  <c r="P186" i="5"/>
  <c r="P184" i="5"/>
  <c r="P178" i="5"/>
  <c r="P175" i="5"/>
  <c r="P171" i="5"/>
  <c r="P162" i="5"/>
  <c r="P158" i="5"/>
  <c r="P129" i="5"/>
  <c r="P94" i="5"/>
  <c r="P91" i="5"/>
  <c r="P89" i="5"/>
  <c r="P85" i="5"/>
  <c r="P83" i="5"/>
  <c r="P80" i="5"/>
  <c r="P72" i="5"/>
  <c r="P69" i="5"/>
  <c r="P66" i="5"/>
  <c r="P60" i="5"/>
  <c r="P56" i="5"/>
  <c r="P54" i="5"/>
  <c r="P42" i="5"/>
  <c r="P33" i="5"/>
  <c r="P28" i="5"/>
  <c r="P22" i="5"/>
  <c r="P19" i="5"/>
  <c r="P17" i="5"/>
  <c r="J370" i="4"/>
  <c r="J328" i="4"/>
  <c r="J283" i="4"/>
  <c r="J256" i="4"/>
  <c r="V363" i="4"/>
  <c r="V340" i="4"/>
  <c r="V262" i="4"/>
  <c r="V258" i="4" s="1"/>
  <c r="V161" i="4"/>
  <c r="V118" i="4"/>
  <c r="V116" i="4"/>
  <c r="X252" i="4"/>
  <c r="W252" i="4"/>
  <c r="X250" i="4"/>
  <c r="W250" i="4"/>
  <c r="X243" i="4"/>
  <c r="W243" i="4"/>
  <c r="X240" i="4"/>
  <c r="W240" i="4"/>
  <c r="X222" i="4"/>
  <c r="W222" i="4"/>
  <c r="X218" i="4"/>
  <c r="W218" i="4"/>
  <c r="X214" i="4"/>
  <c r="W214" i="4"/>
  <c r="X211" i="4"/>
  <c r="W211" i="4"/>
  <c r="X208" i="4"/>
  <c r="W208" i="4"/>
  <c r="X205" i="4"/>
  <c r="W205" i="4"/>
  <c r="X203" i="4"/>
  <c r="W203" i="4"/>
  <c r="X184" i="4"/>
  <c r="W184" i="4"/>
  <c r="X180" i="4"/>
  <c r="W180" i="4"/>
  <c r="X165" i="4"/>
  <c r="W165" i="4"/>
  <c r="X155" i="4"/>
  <c r="W155" i="4"/>
  <c r="X153" i="4"/>
  <c r="W153" i="4"/>
  <c r="X149" i="4"/>
  <c r="W149" i="4"/>
  <c r="X146" i="4"/>
  <c r="W146" i="4"/>
  <c r="X127" i="4"/>
  <c r="X124" i="4"/>
  <c r="W124" i="4"/>
  <c r="X120" i="4"/>
  <c r="W120" i="4"/>
  <c r="X118" i="4"/>
  <c r="W118" i="4"/>
  <c r="X116" i="4"/>
  <c r="W116" i="4"/>
  <c r="X114" i="4"/>
  <c r="W114" i="4"/>
  <c r="X98" i="4"/>
  <c r="W98" i="4"/>
  <c r="X35" i="4"/>
  <c r="W35" i="4"/>
  <c r="X25" i="4"/>
  <c r="W25" i="4"/>
  <c r="X23" i="4"/>
  <c r="W23" i="4"/>
  <c r="X20" i="4"/>
  <c r="W20" i="4"/>
  <c r="V20" i="4"/>
  <c r="P384" i="4"/>
  <c r="P382" i="4"/>
  <c r="P378" i="4"/>
  <c r="P376" i="4"/>
  <c r="P366" i="4"/>
  <c r="P363" i="4"/>
  <c r="P354" i="4"/>
  <c r="P351" i="4"/>
  <c r="P347" i="4"/>
  <c r="P345" i="4"/>
  <c r="P343" i="4"/>
  <c r="P340" i="4"/>
  <c r="P337" i="4"/>
  <c r="P333" i="4"/>
  <c r="P323" i="4"/>
  <c r="P321" i="4"/>
  <c r="P320" i="4"/>
  <c r="P319" i="4"/>
  <c r="P314" i="4"/>
  <c r="P312" i="4"/>
  <c r="P301" i="4"/>
  <c r="P298" i="4"/>
  <c r="P293" i="4"/>
  <c r="P290" i="4"/>
  <c r="P288" i="4"/>
  <c r="P277" i="4"/>
  <c r="P268" i="4"/>
  <c r="P265" i="4"/>
  <c r="P262" i="4"/>
  <c r="P260" i="4"/>
  <c r="P252" i="4"/>
  <c r="P250" i="4"/>
  <c r="P243" i="4"/>
  <c r="P240" i="4"/>
  <c r="P222" i="4"/>
  <c r="P218" i="4"/>
  <c r="P214" i="4"/>
  <c r="P211" i="4"/>
  <c r="P208" i="4"/>
  <c r="P205" i="4"/>
  <c r="P203" i="4"/>
  <c r="P184" i="4"/>
  <c r="P180" i="4"/>
  <c r="P165" i="4"/>
  <c r="P155" i="4"/>
  <c r="P153" i="4"/>
  <c r="P149" i="4"/>
  <c r="P146" i="4"/>
  <c r="P124" i="4"/>
  <c r="P120" i="4"/>
  <c r="P118" i="4"/>
  <c r="P116" i="4"/>
  <c r="P114" i="4"/>
  <c r="P98" i="4"/>
  <c r="P35" i="4"/>
  <c r="P25" i="4"/>
  <c r="P23" i="4"/>
  <c r="P20" i="4"/>
  <c r="W394" i="3"/>
  <c r="W387" i="3"/>
  <c r="W384" i="3"/>
  <c r="W381" i="3"/>
  <c r="W366" i="3"/>
  <c r="W353" i="3"/>
  <c r="W344" i="3"/>
  <c r="W333" i="3"/>
  <c r="W290" i="3"/>
  <c r="W287" i="3"/>
  <c r="W284" i="3"/>
  <c r="W280" i="3"/>
  <c r="W277" i="3"/>
  <c r="W274" i="3"/>
  <c r="W269" i="3"/>
  <c r="W264" i="3"/>
  <c r="W260" i="3"/>
  <c r="W247" i="3"/>
  <c r="W245" i="3"/>
  <c r="W233" i="3"/>
  <c r="W230" i="3"/>
  <c r="W228" i="3"/>
  <c r="W222" i="3"/>
  <c r="W209" i="3"/>
  <c r="W207" i="3"/>
  <c r="W203" i="3"/>
  <c r="W201" i="3"/>
  <c r="W196" i="3"/>
  <c r="W193" i="3"/>
  <c r="W105" i="3"/>
  <c r="W103" i="3"/>
  <c r="W101" i="3"/>
  <c r="W99" i="3"/>
  <c r="W81" i="3"/>
  <c r="W33" i="3"/>
  <c r="W23" i="3"/>
  <c r="W21" i="3"/>
  <c r="W19" i="3"/>
  <c r="W321" i="2"/>
  <c r="W318" i="2"/>
  <c r="W313" i="2"/>
  <c r="W304" i="2"/>
  <c r="W280" i="2"/>
  <c r="W271" i="2"/>
  <c r="W268" i="2"/>
  <c r="W266" i="2"/>
  <c r="W263" i="2"/>
  <c r="W260" i="2"/>
  <c r="W247" i="2"/>
  <c r="W244" i="2"/>
  <c r="W239" i="2"/>
  <c r="W235" i="2"/>
  <c r="W233" i="2"/>
  <c r="W224" i="2"/>
  <c r="W222" i="2"/>
  <c r="W220" i="2"/>
  <c r="W214" i="2"/>
  <c r="W211" i="2"/>
  <c r="W209" i="2"/>
  <c r="W207" i="2"/>
  <c r="W203" i="2"/>
  <c r="W201" i="2"/>
  <c r="W192" i="2"/>
  <c r="W188" i="2"/>
  <c r="W186" i="2"/>
  <c r="W184" i="2"/>
  <c r="W169" i="2"/>
  <c r="W167" i="2"/>
  <c r="W164" i="2"/>
  <c r="W161" i="2"/>
  <c r="W156" i="2"/>
  <c r="W152" i="2"/>
  <c r="W149" i="2"/>
  <c r="W143" i="2"/>
  <c r="W140" i="2"/>
  <c r="W135" i="2"/>
  <c r="W125" i="2"/>
  <c r="W121" i="2"/>
  <c r="W119" i="2"/>
  <c r="W116" i="2"/>
  <c r="W113" i="2"/>
  <c r="W106" i="2"/>
  <c r="W103" i="2"/>
  <c r="W93" i="2"/>
  <c r="W85" i="2"/>
  <c r="W84" i="2"/>
  <c r="W82" i="2"/>
  <c r="W79" i="2"/>
  <c r="W58" i="2"/>
  <c r="W54" i="2"/>
  <c r="W47" i="2"/>
  <c r="W45" i="2"/>
  <c r="W44" i="2"/>
  <c r="W41" i="2"/>
  <c r="W39" i="2"/>
  <c r="W31" i="2"/>
  <c r="W24" i="2"/>
  <c r="W22" i="2"/>
  <c r="W19" i="2"/>
  <c r="X23" i="3"/>
  <c r="X21" i="3"/>
  <c r="X394" i="3"/>
  <c r="X387" i="3"/>
  <c r="X384" i="3"/>
  <c r="X381" i="3"/>
  <c r="X366" i="3"/>
  <c r="X353" i="3"/>
  <c r="X344" i="3"/>
  <c r="X333" i="3"/>
  <c r="X290" i="3"/>
  <c r="X287" i="3"/>
  <c r="X284" i="3"/>
  <c r="X280" i="3"/>
  <c r="X277" i="3"/>
  <c r="X274" i="3"/>
  <c r="X269" i="3"/>
  <c r="X264" i="3"/>
  <c r="X260" i="3"/>
  <c r="X247" i="3"/>
  <c r="X245" i="3"/>
  <c r="X233" i="3"/>
  <c r="X230" i="3"/>
  <c r="X228" i="3"/>
  <c r="X222" i="3"/>
  <c r="X209" i="3"/>
  <c r="X207" i="3"/>
  <c r="X203" i="3"/>
  <c r="X201" i="3"/>
  <c r="X196" i="3"/>
  <c r="X193" i="3"/>
  <c r="X105" i="3"/>
  <c r="X103" i="3"/>
  <c r="X101" i="3"/>
  <c r="X99" i="3"/>
  <c r="X81" i="3"/>
  <c r="X33" i="3"/>
  <c r="X19" i="3"/>
  <c r="X321" i="2"/>
  <c r="X318" i="2"/>
  <c r="X313" i="2"/>
  <c r="X304" i="2"/>
  <c r="X280" i="2"/>
  <c r="X271" i="2"/>
  <c r="X268" i="2"/>
  <c r="X266" i="2"/>
  <c r="X263" i="2"/>
  <c r="X260" i="2"/>
  <c r="X247" i="2"/>
  <c r="X244" i="2"/>
  <c r="X239" i="2"/>
  <c r="X235" i="2"/>
  <c r="X233" i="2"/>
  <c r="X224" i="2"/>
  <c r="X222" i="2"/>
  <c r="X220" i="2"/>
  <c r="X214" i="2"/>
  <c r="X211" i="2"/>
  <c r="X209" i="2"/>
  <c r="X207" i="2"/>
  <c r="X203" i="2"/>
  <c r="X201" i="2"/>
  <c r="X192" i="2"/>
  <c r="X188" i="2"/>
  <c r="X186" i="2"/>
  <c r="X184" i="2"/>
  <c r="X169" i="2"/>
  <c r="X167" i="2"/>
  <c r="X164" i="2"/>
  <c r="X161" i="2"/>
  <c r="X156" i="2"/>
  <c r="X152" i="2"/>
  <c r="X149" i="2"/>
  <c r="X143" i="2"/>
  <c r="X140" i="2"/>
  <c r="X135" i="2"/>
  <c r="X125" i="2"/>
  <c r="X121" i="2"/>
  <c r="X119" i="2"/>
  <c r="X116" i="2"/>
  <c r="X113" i="2"/>
  <c r="X106" i="2"/>
  <c r="X103" i="2"/>
  <c r="X93" i="2"/>
  <c r="X85" i="2"/>
  <c r="X84" i="2"/>
  <c r="X82" i="2"/>
  <c r="X79" i="2"/>
  <c r="X58" i="2"/>
  <c r="X54" i="2"/>
  <c r="X47" i="2"/>
  <c r="X45" i="2"/>
  <c r="X44" i="2"/>
  <c r="X41" i="2"/>
  <c r="X39" i="2"/>
  <c r="X31" i="2"/>
  <c r="X24" i="2"/>
  <c r="X22" i="2"/>
  <c r="X19" i="2"/>
  <c r="J294" i="3"/>
  <c r="J505" i="3"/>
  <c r="J461" i="3"/>
  <c r="J434" i="3"/>
  <c r="J402" i="3"/>
  <c r="J307" i="3"/>
  <c r="V445" i="3"/>
  <c r="V436" i="3" s="1"/>
  <c r="V384" i="3"/>
  <c r="V366" i="3"/>
  <c r="V353" i="3"/>
  <c r="V344" i="3"/>
  <c r="V284" i="3"/>
  <c r="V257" i="3" s="1"/>
  <c r="V230" i="3"/>
  <c r="V217" i="3" s="1"/>
  <c r="V103" i="3"/>
  <c r="V101" i="3"/>
  <c r="P521" i="3"/>
  <c r="P517" i="3"/>
  <c r="P513" i="3"/>
  <c r="P511" i="3"/>
  <c r="P492" i="3"/>
  <c r="P486" i="3"/>
  <c r="P479" i="3"/>
  <c r="P469" i="3"/>
  <c r="P465" i="3"/>
  <c r="P448" i="3"/>
  <c r="P445" i="3"/>
  <c r="P442" i="3"/>
  <c r="P438" i="3"/>
  <c r="P428" i="3"/>
  <c r="P425" i="3"/>
  <c r="P423" i="3"/>
  <c r="P414" i="3"/>
  <c r="P411" i="3"/>
  <c r="P409" i="3"/>
  <c r="P406" i="3"/>
  <c r="P394" i="3"/>
  <c r="P387" i="3"/>
  <c r="P384" i="3"/>
  <c r="P381" i="3"/>
  <c r="P366" i="3"/>
  <c r="P353" i="3"/>
  <c r="P344" i="3"/>
  <c r="P333" i="3"/>
  <c r="P324" i="3"/>
  <c r="P321" i="3"/>
  <c r="P318" i="3"/>
  <c r="P314" i="3"/>
  <c r="P311" i="3"/>
  <c r="P303" i="3"/>
  <c r="P301" i="3"/>
  <c r="P299" i="3"/>
  <c r="P290" i="3"/>
  <c r="P287" i="3"/>
  <c r="P284" i="3"/>
  <c r="P280" i="3"/>
  <c r="P277" i="3"/>
  <c r="P274" i="3"/>
  <c r="P269" i="3"/>
  <c r="P264" i="3"/>
  <c r="P260" i="3"/>
  <c r="P247" i="3"/>
  <c r="P245" i="3"/>
  <c r="P233" i="3"/>
  <c r="P230" i="3"/>
  <c r="P228" i="3"/>
  <c r="P222" i="3"/>
  <c r="P209" i="3"/>
  <c r="P207" i="3"/>
  <c r="P203" i="3"/>
  <c r="P201" i="3"/>
  <c r="P193" i="3"/>
  <c r="P196" i="3"/>
  <c r="P105" i="3"/>
  <c r="P103" i="3"/>
  <c r="P101" i="3"/>
  <c r="P99" i="3"/>
  <c r="P81" i="3"/>
  <c r="P33" i="3"/>
  <c r="P23" i="3"/>
  <c r="P21" i="3"/>
  <c r="V19" i="3"/>
  <c r="P19" i="3"/>
  <c r="X246" i="2"/>
  <c r="P321" i="2"/>
  <c r="P318" i="2"/>
  <c r="P313" i="2"/>
  <c r="P304" i="2"/>
  <c r="P280" i="2"/>
  <c r="P271" i="2"/>
  <c r="P268" i="2"/>
  <c r="P266" i="2"/>
  <c r="P263" i="2"/>
  <c r="P260" i="2"/>
  <c r="P247" i="2"/>
  <c r="P244" i="2"/>
  <c r="P239" i="2"/>
  <c r="P235" i="2"/>
  <c r="P233" i="2"/>
  <c r="P224" i="2"/>
  <c r="P222" i="2"/>
  <c r="P220" i="2"/>
  <c r="P214" i="2"/>
  <c r="P211" i="2"/>
  <c r="P209" i="2"/>
  <c r="P207" i="2"/>
  <c r="P203" i="2"/>
  <c r="P201" i="2"/>
  <c r="P192" i="2"/>
  <c r="P188" i="2"/>
  <c r="P186" i="2"/>
  <c r="P184" i="2"/>
  <c r="P169" i="2"/>
  <c r="P167" i="2"/>
  <c r="P164" i="2"/>
  <c r="P161" i="2"/>
  <c r="P156" i="2"/>
  <c r="P152" i="2"/>
  <c r="P149" i="2"/>
  <c r="P143" i="2"/>
  <c r="P140" i="2"/>
  <c r="P135" i="2"/>
  <c r="P125" i="2"/>
  <c r="P121" i="2"/>
  <c r="P119" i="2"/>
  <c r="P116" i="2"/>
  <c r="P113" i="2"/>
  <c r="V103" i="2"/>
  <c r="P106" i="2"/>
  <c r="P103" i="2"/>
  <c r="P93" i="2"/>
  <c r="P85" i="2"/>
  <c r="P84" i="2"/>
  <c r="P82" i="2"/>
  <c r="P79" i="2"/>
  <c r="P58" i="2"/>
  <c r="P54" i="2"/>
  <c r="P47" i="2"/>
  <c r="P45" i="2"/>
  <c r="P44" i="2"/>
  <c r="P41" i="2"/>
  <c r="P39" i="2"/>
  <c r="P31" i="2"/>
  <c r="P24" i="2"/>
  <c r="V19" i="2"/>
  <c r="P22" i="2"/>
  <c r="P19" i="2"/>
  <c r="X161" i="4" l="1"/>
  <c r="W29" i="3"/>
  <c r="X29" i="3"/>
  <c r="W161" i="4"/>
  <c r="V331" i="4"/>
  <c r="W31" i="4"/>
  <c r="X31" i="4"/>
  <c r="V330" i="3"/>
  <c r="W26" i="5"/>
  <c r="X26" i="5"/>
  <c r="W78" i="5"/>
  <c r="X78" i="5"/>
  <c r="W278" i="2"/>
  <c r="P463" i="3"/>
  <c r="W217" i="3"/>
  <c r="X217" i="3"/>
  <c r="P217" i="3"/>
  <c r="X278" i="2"/>
  <c r="W50" i="2"/>
  <c r="W180" i="2"/>
  <c r="X180" i="2"/>
  <c r="X50" i="2"/>
  <c r="W16" i="4"/>
  <c r="X16" i="3"/>
  <c r="P309" i="3"/>
  <c r="P180" i="2"/>
  <c r="X133" i="2"/>
  <c r="X17" i="2"/>
  <c r="X257" i="3"/>
  <c r="X238" i="4"/>
  <c r="X330" i="3"/>
  <c r="W208" i="5"/>
  <c r="W14" i="5"/>
  <c r="X16" i="4"/>
  <c r="W238" i="4"/>
  <c r="X28" i="2"/>
  <c r="X231" i="2"/>
  <c r="X258" i="2"/>
  <c r="W17" i="2"/>
  <c r="X109" i="2"/>
  <c r="W16" i="3"/>
  <c r="X14" i="5"/>
  <c r="X208" i="5"/>
  <c r="W330" i="3"/>
  <c r="W257" i="3"/>
  <c r="W258" i="2"/>
  <c r="W231" i="2"/>
  <c r="W133" i="2"/>
  <c r="W109" i="2"/>
  <c r="W28" i="2"/>
  <c r="D369" i="2" l="1"/>
  <c r="D370" i="2"/>
  <c r="E3" i="3" l="1"/>
  <c r="E2" i="3"/>
  <c r="E3" i="5" l="1"/>
  <c r="E3" i="4"/>
  <c r="J365" i="4" l="1"/>
  <c r="W952" i="3"/>
  <c r="J195" i="3"/>
  <c r="J368" i="3" l="1"/>
  <c r="J105" i="2"/>
  <c r="J342" i="4" l="1"/>
  <c r="V112" i="4"/>
  <c r="V97" i="3"/>
  <c r="V29" i="3" s="1"/>
  <c r="J112" i="4" l="1"/>
  <c r="V31" i="4"/>
  <c r="J97" i="3"/>
  <c r="J356" i="3"/>
  <c r="W240" i="5" l="1"/>
  <c r="W236" i="5"/>
  <c r="W235" i="5"/>
  <c r="Q208" i="5"/>
  <c r="Q206" i="5" s="1"/>
  <c r="Q240" i="5" s="1"/>
  <c r="O208" i="5"/>
  <c r="U206" i="5"/>
  <c r="U240" i="5" s="1"/>
  <c r="V169" i="5"/>
  <c r="O168" i="5"/>
  <c r="Q168" i="5" s="1"/>
  <c r="R188" i="5" s="1"/>
  <c r="U166" i="5"/>
  <c r="U237" i="5" s="1"/>
  <c r="W237" i="5"/>
  <c r="Q78" i="5"/>
  <c r="Q76" i="5" s="1"/>
  <c r="Q236" i="5" s="1"/>
  <c r="O78" i="5"/>
  <c r="U76" i="5"/>
  <c r="U236" i="5" s="1"/>
  <c r="Q26" i="5"/>
  <c r="O26" i="5"/>
  <c r="V14" i="5"/>
  <c r="Q14" i="5"/>
  <c r="O14" i="5"/>
  <c r="U12" i="5"/>
  <c r="U235" i="5" s="1"/>
  <c r="W401" i="4"/>
  <c r="W400" i="4"/>
  <c r="W397" i="4"/>
  <c r="O372" i="4"/>
  <c r="O370" i="4" s="1"/>
  <c r="O412" i="4" s="1"/>
  <c r="U370" i="4"/>
  <c r="U412" i="4" s="1"/>
  <c r="W412" i="4"/>
  <c r="U328" i="4"/>
  <c r="U409" i="4" s="1"/>
  <c r="W409" i="4"/>
  <c r="P286" i="4"/>
  <c r="P283" i="4" s="1"/>
  <c r="O286" i="4"/>
  <c r="Q286" i="4" s="1"/>
  <c r="U283" i="4"/>
  <c r="U404" i="4" s="1"/>
  <c r="W404" i="4"/>
  <c r="O258" i="4"/>
  <c r="O256" i="4" s="1"/>
  <c r="O403" i="4" s="1"/>
  <c r="J403" i="4" s="1"/>
  <c r="U256" i="4"/>
  <c r="U403" i="4" s="1"/>
  <c r="W403" i="4"/>
  <c r="P238" i="4"/>
  <c r="Q238" i="4"/>
  <c r="O238" i="4"/>
  <c r="Q161" i="4"/>
  <c r="O161" i="4"/>
  <c r="U159" i="4"/>
  <c r="U401" i="4" s="1"/>
  <c r="O31" i="4"/>
  <c r="O29" i="4" s="1"/>
  <c r="O400" i="4" s="1"/>
  <c r="J400" i="4" s="1"/>
  <c r="U29" i="4"/>
  <c r="U400" i="4" s="1"/>
  <c r="V16" i="4"/>
  <c r="P16" i="4" s="1"/>
  <c r="Q16" i="4"/>
  <c r="Q14" i="4" s="1"/>
  <c r="Q397" i="4" s="1"/>
  <c r="O16" i="4"/>
  <c r="U14" i="4"/>
  <c r="U397" i="4" s="1"/>
  <c r="W956" i="3"/>
  <c r="P507" i="3"/>
  <c r="P505" i="3" s="1"/>
  <c r="O507" i="3"/>
  <c r="O505" i="3" s="1"/>
  <c r="O962" i="3" s="1"/>
  <c r="J962" i="3" s="1"/>
  <c r="U505" i="3"/>
  <c r="U962" i="3" s="1"/>
  <c r="W962" i="3"/>
  <c r="J481" i="3"/>
  <c r="U461" i="3"/>
  <c r="U959" i="3" s="1"/>
  <c r="W959" i="3"/>
  <c r="J447" i="3"/>
  <c r="O436" i="3"/>
  <c r="U434" i="3"/>
  <c r="U958" i="3" s="1"/>
  <c r="W958" i="3"/>
  <c r="O404" i="3"/>
  <c r="U402" i="3"/>
  <c r="U957" i="3" s="1"/>
  <c r="W957" i="3"/>
  <c r="J386" i="3"/>
  <c r="Q330" i="3"/>
  <c r="O330" i="3"/>
  <c r="U328" i="3"/>
  <c r="U956" i="3" s="1"/>
  <c r="O307" i="3"/>
  <c r="O955" i="3" s="1"/>
  <c r="J955" i="3" s="1"/>
  <c r="U307" i="3"/>
  <c r="U955" i="3" s="1"/>
  <c r="W955" i="3"/>
  <c r="O296" i="3"/>
  <c r="O294" i="3" s="1"/>
  <c r="O952" i="3" s="1"/>
  <c r="J952" i="3" s="1"/>
  <c r="U294" i="3"/>
  <c r="U952" i="3" s="1"/>
  <c r="J286" i="3"/>
  <c r="J282" i="3"/>
  <c r="Q257" i="3"/>
  <c r="O257" i="3"/>
  <c r="U215" i="3"/>
  <c r="U950" i="3" s="1"/>
  <c r="P29" i="3"/>
  <c r="Q29" i="3"/>
  <c r="U27" i="3"/>
  <c r="U949" i="3" s="1"/>
  <c r="V16" i="3"/>
  <c r="P16" i="3" s="1"/>
  <c r="Q16" i="3"/>
  <c r="O16" i="3"/>
  <c r="U14" i="3"/>
  <c r="U947" i="3" s="1"/>
  <c r="B339" i="2"/>
  <c r="B338" i="2"/>
  <c r="B337" i="2"/>
  <c r="B336" i="2"/>
  <c r="B335" i="2"/>
  <c r="B334" i="2"/>
  <c r="V278" i="2"/>
  <c r="Q278" i="2"/>
  <c r="Q276" i="2" s="1"/>
  <c r="Q339" i="2" s="1"/>
  <c r="O278" i="2"/>
  <c r="O276" i="2" s="1"/>
  <c r="O339" i="2" s="1"/>
  <c r="J339" i="2" s="1"/>
  <c r="U276" i="2"/>
  <c r="U339" i="2" s="1"/>
  <c r="V258" i="2"/>
  <c r="P258" i="2" s="1"/>
  <c r="Q258" i="2"/>
  <c r="Q254" i="2" s="1"/>
  <c r="Q338" i="2" s="1"/>
  <c r="O258" i="2"/>
  <c r="O254" i="2" s="1"/>
  <c r="O338" i="2" s="1"/>
  <c r="J338" i="2" s="1"/>
  <c r="U254" i="2"/>
  <c r="U338" i="2" s="1"/>
  <c r="V231" i="2"/>
  <c r="P231" i="2" s="1"/>
  <c r="Q231" i="2"/>
  <c r="Q228" i="2" s="1"/>
  <c r="Q337" i="2" s="1"/>
  <c r="O231" i="2"/>
  <c r="O228" i="2" s="1"/>
  <c r="U228" i="2"/>
  <c r="U337" i="2" s="1"/>
  <c r="Q177" i="2"/>
  <c r="Q336" i="2" s="1"/>
  <c r="O177" i="2"/>
  <c r="O336" i="2" s="1"/>
  <c r="J336" i="2" s="1"/>
  <c r="U177" i="2"/>
  <c r="U336" i="2" s="1"/>
  <c r="V133" i="2"/>
  <c r="Q130" i="2"/>
  <c r="Q335" i="2" s="1"/>
  <c r="O130" i="2"/>
  <c r="O335" i="2" s="1"/>
  <c r="J335" i="2" s="1"/>
  <c r="U130" i="2"/>
  <c r="U335" i="2" s="1"/>
  <c r="V109" i="2"/>
  <c r="P109" i="2" s="1"/>
  <c r="Q109" i="2"/>
  <c r="O109" i="2"/>
  <c r="V50" i="2"/>
  <c r="P50" i="2" s="1"/>
  <c r="Q50" i="2"/>
  <c r="O50" i="2"/>
  <c r="V28" i="2"/>
  <c r="P28" i="2" s="1"/>
  <c r="Q28" i="2"/>
  <c r="O28" i="2"/>
  <c r="V17" i="2"/>
  <c r="P17" i="2" s="1"/>
  <c r="Q17" i="2"/>
  <c r="O17" i="2"/>
  <c r="U14" i="2"/>
  <c r="U334" i="2" s="1"/>
  <c r="U972" i="3" l="1"/>
  <c r="R50" i="2"/>
  <c r="R17" i="2"/>
  <c r="R28" i="2"/>
  <c r="R109" i="2"/>
  <c r="R29" i="3"/>
  <c r="R16" i="3"/>
  <c r="W188" i="5"/>
  <c r="X188" i="5"/>
  <c r="J412" i="4"/>
  <c r="R198" i="5"/>
  <c r="X198" i="5" s="1"/>
  <c r="R201" i="5"/>
  <c r="R186" i="5"/>
  <c r="X186" i="5" s="1"/>
  <c r="R195" i="5"/>
  <c r="R178" i="5"/>
  <c r="W178" i="5" s="1"/>
  <c r="R184" i="5"/>
  <c r="R175" i="5"/>
  <c r="R171" i="5"/>
  <c r="R323" i="4"/>
  <c r="R314" i="4"/>
  <c r="R293" i="4"/>
  <c r="R321" i="4"/>
  <c r="R312" i="4"/>
  <c r="R290" i="4"/>
  <c r="R320" i="4"/>
  <c r="R301" i="4"/>
  <c r="R288" i="4"/>
  <c r="R319" i="4"/>
  <c r="R298" i="4"/>
  <c r="R238" i="4"/>
  <c r="J238" i="4" s="1"/>
  <c r="M134" i="14" s="1"/>
  <c r="R286" i="4"/>
  <c r="J286" i="4" s="1"/>
  <c r="M142" i="14" s="1"/>
  <c r="O14" i="4"/>
  <c r="O397" i="4" s="1"/>
  <c r="R16" i="4"/>
  <c r="Q331" i="4"/>
  <c r="O328" i="3"/>
  <c r="O956" i="3" s="1"/>
  <c r="J956" i="3" s="1"/>
  <c r="O402" i="3"/>
  <c r="O957" i="3" s="1"/>
  <c r="J957" i="3" s="1"/>
  <c r="R217" i="3"/>
  <c r="J217" i="3" s="1"/>
  <c r="M57" i="14" s="1"/>
  <c r="O27" i="3"/>
  <c r="O949" i="3" s="1"/>
  <c r="J949" i="3" s="1"/>
  <c r="O14" i="3"/>
  <c r="O947" i="3" s="1"/>
  <c r="R231" i="2"/>
  <c r="R180" i="2"/>
  <c r="Q436" i="3"/>
  <c r="O461" i="3"/>
  <c r="O959" i="3" s="1"/>
  <c r="J959" i="3" s="1"/>
  <c r="V370" i="4"/>
  <c r="V412" i="4" s="1"/>
  <c r="H412" i="4" s="1"/>
  <c r="P372" i="4"/>
  <c r="P370" i="4" s="1"/>
  <c r="Q258" i="4"/>
  <c r="R271" i="4" s="1"/>
  <c r="O76" i="5"/>
  <c r="O236" i="5" s="1"/>
  <c r="J236" i="5" s="1"/>
  <c r="V505" i="3"/>
  <c r="V962" i="3" s="1"/>
  <c r="H962" i="3" s="1"/>
  <c r="Q507" i="3"/>
  <c r="P404" i="4"/>
  <c r="P962" i="3"/>
  <c r="Q166" i="5"/>
  <c r="Q237" i="5" s="1"/>
  <c r="O206" i="5"/>
  <c r="O240" i="5" s="1"/>
  <c r="J240" i="5" s="1"/>
  <c r="Q328" i="3"/>
  <c r="Q956" i="3" s="1"/>
  <c r="P26" i="5"/>
  <c r="R26" i="5" s="1"/>
  <c r="J26" i="5" s="1"/>
  <c r="M162" i="14" s="1"/>
  <c r="P14" i="5"/>
  <c r="P208" i="5"/>
  <c r="R208" i="5" s="1"/>
  <c r="J208" i="5" s="1"/>
  <c r="M175" i="14" s="1"/>
  <c r="V283" i="4"/>
  <c r="V404" i="4" s="1"/>
  <c r="H404" i="4" s="1"/>
  <c r="Q159" i="4"/>
  <c r="Q401" i="4" s="1"/>
  <c r="Q372" i="4"/>
  <c r="V206" i="5"/>
  <c r="V240" i="5" s="1"/>
  <c r="H240" i="5" s="1"/>
  <c r="V76" i="5"/>
  <c r="V236" i="5" s="1"/>
  <c r="H236" i="5" s="1"/>
  <c r="P78" i="5"/>
  <c r="R78" i="5" s="1"/>
  <c r="J78" i="5" s="1"/>
  <c r="M166" i="14" s="1"/>
  <c r="V166" i="5"/>
  <c r="V237" i="5" s="1"/>
  <c r="H237" i="5" s="1"/>
  <c r="P168" i="5"/>
  <c r="P166" i="5" s="1"/>
  <c r="V328" i="4"/>
  <c r="V409" i="4" s="1"/>
  <c r="H409" i="4" s="1"/>
  <c r="P331" i="4"/>
  <c r="V256" i="4"/>
  <c r="V403" i="4" s="1"/>
  <c r="H403" i="4" s="1"/>
  <c r="P258" i="4"/>
  <c r="P296" i="3"/>
  <c r="P294" i="3" s="1"/>
  <c r="P307" i="3"/>
  <c r="V402" i="3"/>
  <c r="V957" i="3" s="1"/>
  <c r="H957" i="3" s="1"/>
  <c r="P404" i="3"/>
  <c r="V307" i="3"/>
  <c r="V955" i="3" s="1"/>
  <c r="H955" i="3" s="1"/>
  <c r="V130" i="2"/>
  <c r="V335" i="2" s="1"/>
  <c r="H335" i="2" s="1"/>
  <c r="P133" i="2"/>
  <c r="V228" i="2"/>
  <c r="V337" i="2" s="1"/>
  <c r="H337" i="2" s="1"/>
  <c r="V254" i="2"/>
  <c r="V338" i="2" s="1"/>
  <c r="H338" i="2" s="1"/>
  <c r="R258" i="2"/>
  <c r="J258" i="2" s="1"/>
  <c r="M36" i="14" s="1"/>
  <c r="V276" i="2"/>
  <c r="V339" i="2" s="1"/>
  <c r="H339" i="2" s="1"/>
  <c r="P278" i="2"/>
  <c r="R278" i="2" s="1"/>
  <c r="J278" i="2" s="1"/>
  <c r="M40" i="14" s="1"/>
  <c r="V177" i="2"/>
  <c r="V336" i="2" s="1"/>
  <c r="H336" i="2" s="1"/>
  <c r="U340" i="2"/>
  <c r="O215" i="3"/>
  <c r="O950" i="3" s="1"/>
  <c r="J950" i="3" s="1"/>
  <c r="P228" i="2"/>
  <c r="J347" i="3"/>
  <c r="V14" i="4"/>
  <c r="V397" i="4" s="1"/>
  <c r="H397" i="4" s="1"/>
  <c r="J264" i="4"/>
  <c r="J232" i="3"/>
  <c r="V27" i="3"/>
  <c r="V949" i="3" s="1"/>
  <c r="H949" i="3" s="1"/>
  <c r="V294" i="3"/>
  <c r="V952" i="3" s="1"/>
  <c r="H952" i="3" s="1"/>
  <c r="O12" i="5"/>
  <c r="O235" i="5" s="1"/>
  <c r="J235" i="5" s="1"/>
  <c r="Q283" i="4"/>
  <c r="Q404" i="4" s="1"/>
  <c r="O283" i="4"/>
  <c r="O404" i="4" s="1"/>
  <c r="J404" i="4" s="1"/>
  <c r="O328" i="4"/>
  <c r="O409" i="4" s="1"/>
  <c r="J409" i="4" s="1"/>
  <c r="W415" i="4"/>
  <c r="P436" i="3"/>
  <c r="Q296" i="3"/>
  <c r="Q215" i="3"/>
  <c r="Q950" i="3" s="1"/>
  <c r="Q14" i="2"/>
  <c r="Q334" i="2" s="1"/>
  <c r="Q340" i="2" s="1"/>
  <c r="B370" i="2" s="1"/>
  <c r="Q31" i="4"/>
  <c r="P31" i="4"/>
  <c r="J416" i="3"/>
  <c r="Q404" i="3"/>
  <c r="V14" i="2"/>
  <c r="V334" i="2" s="1"/>
  <c r="H334" i="2" s="1"/>
  <c r="V14" i="3"/>
  <c r="V947" i="3" s="1"/>
  <c r="P14" i="4"/>
  <c r="P14" i="2"/>
  <c r="P177" i="2"/>
  <c r="R177" i="2" s="1"/>
  <c r="U415" i="4"/>
  <c r="O14" i="2"/>
  <c r="Q14" i="3"/>
  <c r="Q947" i="3" s="1"/>
  <c r="Q27" i="3"/>
  <c r="Q949" i="3" s="1"/>
  <c r="V12" i="5"/>
  <c r="V235" i="5" s="1"/>
  <c r="O337" i="2"/>
  <c r="J337" i="2" s="1"/>
  <c r="P27" i="3"/>
  <c r="O434" i="3"/>
  <c r="O958" i="3" s="1"/>
  <c r="J958" i="3" s="1"/>
  <c r="Q12" i="5"/>
  <c r="Q235" i="5" s="1"/>
  <c r="O159" i="4"/>
  <c r="O401" i="4" s="1"/>
  <c r="J401" i="4" s="1"/>
  <c r="U241" i="5"/>
  <c r="O166" i="5"/>
  <c r="O237" i="5" s="1"/>
  <c r="J947" i="3" l="1"/>
  <c r="H947" i="3"/>
  <c r="R133" i="2"/>
  <c r="J133" i="2" s="1"/>
  <c r="X271" i="4"/>
  <c r="W271" i="4"/>
  <c r="O334" i="2"/>
  <c r="J334" i="2" s="1"/>
  <c r="R166" i="14"/>
  <c r="Q166" i="14"/>
  <c r="R142" i="14"/>
  <c r="Q142" i="14"/>
  <c r="R134" i="14"/>
  <c r="Q134" i="14"/>
  <c r="R162" i="14"/>
  <c r="Q162" i="14"/>
  <c r="Q57" i="14"/>
  <c r="R57" i="14"/>
  <c r="R40" i="14"/>
  <c r="Q40" i="14"/>
  <c r="R175" i="14"/>
  <c r="Q175" i="14"/>
  <c r="R36" i="14"/>
  <c r="Q36" i="14"/>
  <c r="J237" i="5"/>
  <c r="J397" i="4"/>
  <c r="H341" i="2"/>
  <c r="W198" i="5"/>
  <c r="W186" i="5"/>
  <c r="W201" i="5"/>
  <c r="X201" i="5"/>
  <c r="W195" i="5"/>
  <c r="X195" i="5"/>
  <c r="X178" i="5"/>
  <c r="W184" i="5"/>
  <c r="X184" i="5"/>
  <c r="X171" i="5"/>
  <c r="W171" i="5"/>
  <c r="X175" i="5"/>
  <c r="W175" i="5"/>
  <c r="R384" i="4"/>
  <c r="R382" i="4"/>
  <c r="R378" i="4"/>
  <c r="R376" i="4"/>
  <c r="Q328" i="4"/>
  <c r="Q409" i="4" s="1"/>
  <c r="R366" i="4"/>
  <c r="R347" i="4"/>
  <c r="R337" i="4"/>
  <c r="R354" i="4"/>
  <c r="R343" i="4"/>
  <c r="R351" i="4"/>
  <c r="R340" i="4"/>
  <c r="R363" i="4"/>
  <c r="R345" i="4"/>
  <c r="R333" i="4"/>
  <c r="X301" i="4"/>
  <c r="W301" i="4"/>
  <c r="X321" i="4"/>
  <c r="W321" i="4"/>
  <c r="X298" i="4"/>
  <c r="W298" i="4"/>
  <c r="X320" i="4"/>
  <c r="W320" i="4"/>
  <c r="W293" i="4"/>
  <c r="X293" i="4"/>
  <c r="W319" i="4"/>
  <c r="X319" i="4"/>
  <c r="X290" i="4"/>
  <c r="W290" i="4"/>
  <c r="X314" i="4"/>
  <c r="W314" i="4"/>
  <c r="X288" i="4"/>
  <c r="W288" i="4"/>
  <c r="X312" i="4"/>
  <c r="W312" i="4"/>
  <c r="W323" i="4"/>
  <c r="X323" i="4"/>
  <c r="R277" i="4"/>
  <c r="R260" i="4"/>
  <c r="R262" i="4"/>
  <c r="R268" i="4"/>
  <c r="R265" i="4"/>
  <c r="R425" i="3"/>
  <c r="R423" i="3"/>
  <c r="R428" i="3"/>
  <c r="R517" i="3"/>
  <c r="R513" i="3"/>
  <c r="R521" i="3"/>
  <c r="R511" i="3"/>
  <c r="W511" i="3" s="1"/>
  <c r="R321" i="3"/>
  <c r="W321" i="3" s="1"/>
  <c r="R318" i="3"/>
  <c r="W318" i="3" s="1"/>
  <c r="R314" i="3"/>
  <c r="W314" i="3" s="1"/>
  <c r="R324" i="3"/>
  <c r="W324" i="3" s="1"/>
  <c r="R311" i="3"/>
  <c r="W311" i="3" s="1"/>
  <c r="R303" i="3"/>
  <c r="W303" i="3" s="1"/>
  <c r="R301" i="3"/>
  <c r="W301" i="3" s="1"/>
  <c r="R299" i="3"/>
  <c r="W299" i="3" s="1"/>
  <c r="Q434" i="3"/>
  <c r="Q958" i="3" s="1"/>
  <c r="R448" i="3"/>
  <c r="W448" i="3" s="1"/>
  <c r="R442" i="3"/>
  <c r="W442" i="3" s="1"/>
  <c r="R445" i="3"/>
  <c r="W445" i="3" s="1"/>
  <c r="R438" i="3"/>
  <c r="W438" i="3" s="1"/>
  <c r="Q461" i="3"/>
  <c r="Q959" i="3" s="1"/>
  <c r="R492" i="3"/>
  <c r="W492" i="3" s="1"/>
  <c r="R465" i="3"/>
  <c r="W465" i="3" s="1"/>
  <c r="R486" i="3"/>
  <c r="W486" i="3" s="1"/>
  <c r="R479" i="3"/>
  <c r="W479" i="3" s="1"/>
  <c r="R469" i="3"/>
  <c r="W469" i="3" s="1"/>
  <c r="R414" i="3"/>
  <c r="W414" i="3" s="1"/>
  <c r="R411" i="3"/>
  <c r="W411" i="3" s="1"/>
  <c r="R406" i="3"/>
  <c r="W406" i="3" s="1"/>
  <c r="R409" i="3"/>
  <c r="W409" i="3" s="1"/>
  <c r="R14" i="4"/>
  <c r="L258" i="2"/>
  <c r="L208" i="5"/>
  <c r="L26" i="5"/>
  <c r="L78" i="5"/>
  <c r="L286" i="4"/>
  <c r="S286" i="4"/>
  <c r="S283" i="4" s="1"/>
  <c r="S404" i="4" s="1"/>
  <c r="L238" i="4"/>
  <c r="L217" i="3"/>
  <c r="L278" i="2"/>
  <c r="S238" i="4"/>
  <c r="S16" i="4"/>
  <c r="S14" i="4" s="1"/>
  <c r="S397" i="4" s="1"/>
  <c r="J16" i="4"/>
  <c r="M120" i="14" s="1"/>
  <c r="S29" i="3"/>
  <c r="S27" i="3" s="1"/>
  <c r="S949" i="3" s="1"/>
  <c r="J29" i="3"/>
  <c r="M52" i="14" s="1"/>
  <c r="S16" i="3"/>
  <c r="T14" i="3" s="1"/>
  <c r="T947" i="3" s="1"/>
  <c r="J16" i="3"/>
  <c r="M48" i="14" s="1"/>
  <c r="S28" i="2"/>
  <c r="J28" i="2"/>
  <c r="M12" i="14" s="1"/>
  <c r="S180" i="2"/>
  <c r="S177" i="2" s="1"/>
  <c r="S336" i="2" s="1"/>
  <c r="J180" i="2"/>
  <c r="M27" i="14" s="1"/>
  <c r="S109" i="2"/>
  <c r="J109" i="2"/>
  <c r="M19" i="14" s="1"/>
  <c r="S231" i="2"/>
  <c r="T228" i="2" s="1"/>
  <c r="T337" i="2" s="1"/>
  <c r="J231" i="2"/>
  <c r="M32" i="14" s="1"/>
  <c r="S50" i="2"/>
  <c r="J50" i="2"/>
  <c r="M15" i="14" s="1"/>
  <c r="S17" i="2"/>
  <c r="J17" i="2"/>
  <c r="M10" i="14" s="1"/>
  <c r="R372" i="4"/>
  <c r="J372" i="4" s="1"/>
  <c r="M152" i="14" s="1"/>
  <c r="Q256" i="4"/>
  <c r="Q403" i="4" s="1"/>
  <c r="R258" i="4"/>
  <c r="Q29" i="4"/>
  <c r="Q400" i="4" s="1"/>
  <c r="R31" i="4"/>
  <c r="R14" i="5"/>
  <c r="R331" i="4"/>
  <c r="R168" i="5"/>
  <c r="R404" i="3"/>
  <c r="J404" i="3" s="1"/>
  <c r="M77" i="14" s="1"/>
  <c r="R436" i="3"/>
  <c r="J436" i="3" s="1"/>
  <c r="M81" i="14" s="1"/>
  <c r="R296" i="3"/>
  <c r="R507" i="3"/>
  <c r="Q307" i="3"/>
  <c r="Q955" i="3" s="1"/>
  <c r="R309" i="3"/>
  <c r="P206" i="5"/>
  <c r="P240" i="5" s="1"/>
  <c r="L240" i="5" s="1"/>
  <c r="P328" i="4"/>
  <c r="P12" i="5"/>
  <c r="R12" i="5" s="1"/>
  <c r="S26" i="5"/>
  <c r="Q505" i="3"/>
  <c r="Q962" i="3" s="1"/>
  <c r="Q370" i="4"/>
  <c r="Q412" i="4" s="1"/>
  <c r="R283" i="4"/>
  <c r="L404" i="4"/>
  <c r="P256" i="4"/>
  <c r="P412" i="4"/>
  <c r="P237" i="5"/>
  <c r="R166" i="5"/>
  <c r="S208" i="5"/>
  <c r="P402" i="3"/>
  <c r="R27" i="3"/>
  <c r="P955" i="3"/>
  <c r="P952" i="3"/>
  <c r="P337" i="2"/>
  <c r="L337" i="2" s="1"/>
  <c r="R228" i="2"/>
  <c r="P254" i="2"/>
  <c r="S258" i="2"/>
  <c r="R14" i="2"/>
  <c r="P161" i="4"/>
  <c r="R161" i="4" s="1"/>
  <c r="J161" i="4" s="1"/>
  <c r="M130" i="14" s="1"/>
  <c r="V461" i="3"/>
  <c r="V959" i="3" s="1"/>
  <c r="H959" i="3" s="1"/>
  <c r="R463" i="3"/>
  <c r="J463" i="3" s="1"/>
  <c r="M85" i="14" s="1"/>
  <c r="V328" i="3"/>
  <c r="V956" i="3" s="1"/>
  <c r="H956" i="3" s="1"/>
  <c r="P330" i="3"/>
  <c r="R330" i="3" s="1"/>
  <c r="J330" i="3" s="1"/>
  <c r="M73" i="14" s="1"/>
  <c r="P257" i="3"/>
  <c r="R257" i="3" s="1"/>
  <c r="J257" i="3" s="1"/>
  <c r="M61" i="14" s="1"/>
  <c r="V159" i="4"/>
  <c r="V401" i="4" s="1"/>
  <c r="H401" i="4" s="1"/>
  <c r="P76" i="5"/>
  <c r="R76" i="5" s="1"/>
  <c r="S78" i="5"/>
  <c r="O241" i="5"/>
  <c r="O415" i="4"/>
  <c r="V434" i="3"/>
  <c r="V958" i="3" s="1"/>
  <c r="H958" i="3" s="1"/>
  <c r="Q402" i="3"/>
  <c r="Q294" i="3"/>
  <c r="Q952" i="3" s="1"/>
  <c r="V29" i="4"/>
  <c r="V400" i="4" s="1"/>
  <c r="H400" i="4" s="1"/>
  <c r="V340" i="2"/>
  <c r="S217" i="3"/>
  <c r="Q241" i="5"/>
  <c r="B257" i="5" s="1"/>
  <c r="H235" i="5"/>
  <c r="H242" i="5" s="1"/>
  <c r="V241" i="5"/>
  <c r="P276" i="2"/>
  <c r="R276" i="2" s="1"/>
  <c r="S278" i="2"/>
  <c r="P29" i="4"/>
  <c r="P14" i="3"/>
  <c r="R14" i="3" s="1"/>
  <c r="V215" i="3"/>
  <c r="V950" i="3" s="1"/>
  <c r="H950" i="3" s="1"/>
  <c r="P397" i="4"/>
  <c r="P130" i="2"/>
  <c r="R130" i="2" s="1"/>
  <c r="P949" i="3"/>
  <c r="L949" i="3" s="1"/>
  <c r="P336" i="2"/>
  <c r="L336" i="2" s="1"/>
  <c r="P334" i="2"/>
  <c r="L334" i="2" s="1"/>
  <c r="S133" i="2" l="1"/>
  <c r="T130" i="2" s="1"/>
  <c r="T335" i="2" s="1"/>
  <c r="M24" i="14"/>
  <c r="L133" i="2"/>
  <c r="L952" i="3"/>
  <c r="L955" i="3"/>
  <c r="O340" i="2"/>
  <c r="J182" i="14"/>
  <c r="J181" i="14" s="1"/>
  <c r="W168" i="5"/>
  <c r="D257" i="5" s="1"/>
  <c r="X168" i="5"/>
  <c r="D256" i="5" s="1"/>
  <c r="R130" i="14"/>
  <c r="Q130" i="14"/>
  <c r="O783" i="3"/>
  <c r="O968" i="3" s="1"/>
  <c r="V783" i="3"/>
  <c r="W463" i="3"/>
  <c r="Q19" i="14"/>
  <c r="R19" i="14"/>
  <c r="R32" i="14"/>
  <c r="Q32" i="14"/>
  <c r="Q15" i="14"/>
  <c r="R15" i="14"/>
  <c r="R12" i="14"/>
  <c r="Q12" i="14"/>
  <c r="R73" i="14"/>
  <c r="Q73" i="14"/>
  <c r="R52" i="14"/>
  <c r="Q52" i="14"/>
  <c r="R48" i="14"/>
  <c r="Q48" i="14"/>
  <c r="R77" i="14"/>
  <c r="Q77" i="14"/>
  <c r="R81" i="14"/>
  <c r="Q81" i="14"/>
  <c r="R85" i="14"/>
  <c r="Q85" i="14"/>
  <c r="L962" i="3"/>
  <c r="R61" i="14"/>
  <c r="Q61" i="14"/>
  <c r="Q27" i="14"/>
  <c r="R27" i="14"/>
  <c r="R152" i="14"/>
  <c r="Q152" i="14"/>
  <c r="R120" i="14"/>
  <c r="Q120" i="14"/>
  <c r="R10" i="14"/>
  <c r="Q10" i="14"/>
  <c r="W309" i="3"/>
  <c r="L237" i="5"/>
  <c r="L397" i="4"/>
  <c r="X535" i="3"/>
  <c r="X533" i="3" s="1"/>
  <c r="W535" i="3"/>
  <c r="W533" i="3" s="1"/>
  <c r="W436" i="3"/>
  <c r="R328" i="4"/>
  <c r="X286" i="4"/>
  <c r="W286" i="4"/>
  <c r="X378" i="4"/>
  <c r="W378" i="4"/>
  <c r="W382" i="4"/>
  <c r="X382" i="4"/>
  <c r="X376" i="4"/>
  <c r="W376" i="4"/>
  <c r="X384" i="4"/>
  <c r="W384" i="4"/>
  <c r="W337" i="4"/>
  <c r="X337" i="4"/>
  <c r="W333" i="4"/>
  <c r="X333" i="4"/>
  <c r="W351" i="4"/>
  <c r="X351" i="4"/>
  <c r="X347" i="4"/>
  <c r="W347" i="4"/>
  <c r="X345" i="4"/>
  <c r="W345" i="4"/>
  <c r="X343" i="4"/>
  <c r="W343" i="4"/>
  <c r="X366" i="4"/>
  <c r="W366" i="4"/>
  <c r="X340" i="4"/>
  <c r="W340" i="4"/>
  <c r="W363" i="4"/>
  <c r="X363" i="4"/>
  <c r="W354" i="4"/>
  <c r="X354" i="4"/>
  <c r="X268" i="4"/>
  <c r="W268" i="4"/>
  <c r="W262" i="4"/>
  <c r="X262" i="4"/>
  <c r="W260" i="4"/>
  <c r="X260" i="4"/>
  <c r="X265" i="4"/>
  <c r="W265" i="4"/>
  <c r="X277" i="4"/>
  <c r="W277" i="4"/>
  <c r="X428" i="3"/>
  <c r="W428" i="3"/>
  <c r="X423" i="3"/>
  <c r="W423" i="3"/>
  <c r="W425" i="3"/>
  <c r="X425" i="3"/>
  <c r="X513" i="3"/>
  <c r="W513" i="3"/>
  <c r="X511" i="3"/>
  <c r="X521" i="3"/>
  <c r="W521" i="3"/>
  <c r="X517" i="3"/>
  <c r="W517" i="3"/>
  <c r="X314" i="3"/>
  <c r="X324" i="3"/>
  <c r="X318" i="3"/>
  <c r="X311" i="3"/>
  <c r="X321" i="3"/>
  <c r="X299" i="3"/>
  <c r="X301" i="3"/>
  <c r="X303" i="3"/>
  <c r="X442" i="3"/>
  <c r="X448" i="3"/>
  <c r="X445" i="3"/>
  <c r="X438" i="3"/>
  <c r="X486" i="3"/>
  <c r="X465" i="3"/>
  <c r="X469" i="3"/>
  <c r="X492" i="3"/>
  <c r="X479" i="3"/>
  <c r="X409" i="3"/>
  <c r="X406" i="3"/>
  <c r="X411" i="3"/>
  <c r="X414" i="3"/>
  <c r="S14" i="3"/>
  <c r="S947" i="3" s="1"/>
  <c r="T283" i="4"/>
  <c r="T404" i="4" s="1"/>
  <c r="I404" i="4" s="1"/>
  <c r="L330" i="3"/>
  <c r="L161" i="4"/>
  <c r="L436" i="3"/>
  <c r="L50" i="2"/>
  <c r="L109" i="2"/>
  <c r="L28" i="2"/>
  <c r="L404" i="3"/>
  <c r="L372" i="4"/>
  <c r="L463" i="3"/>
  <c r="L17" i="2"/>
  <c r="L257" i="3"/>
  <c r="L16" i="4"/>
  <c r="L29" i="3"/>
  <c r="L16" i="3"/>
  <c r="L231" i="2"/>
  <c r="L180" i="2"/>
  <c r="R307" i="3"/>
  <c r="S14" i="5"/>
  <c r="T12" i="5" s="1"/>
  <c r="T235" i="5" s="1"/>
  <c r="J14" i="5"/>
  <c r="M159" i="14" s="1"/>
  <c r="S168" i="5"/>
  <c r="T166" i="5" s="1"/>
  <c r="T237" i="5" s="1"/>
  <c r="J168" i="5"/>
  <c r="M171" i="14" s="1"/>
  <c r="S331" i="4"/>
  <c r="S328" i="4" s="1"/>
  <c r="S409" i="4" s="1"/>
  <c r="J331" i="4"/>
  <c r="M147" i="14" s="1"/>
  <c r="S258" i="4"/>
  <c r="T256" i="4" s="1"/>
  <c r="T403" i="4" s="1"/>
  <c r="J258" i="4"/>
  <c r="M137" i="14" s="1"/>
  <c r="T14" i="4"/>
  <c r="T397" i="4" s="1"/>
  <c r="I397" i="4" s="1"/>
  <c r="S31" i="4"/>
  <c r="S29" i="4" s="1"/>
  <c r="S400" i="4" s="1"/>
  <c r="J31" i="4"/>
  <c r="M125" i="14" s="1"/>
  <c r="S372" i="4"/>
  <c r="S370" i="4" s="1"/>
  <c r="S412" i="4" s="1"/>
  <c r="S507" i="3"/>
  <c r="T505" i="3" s="1"/>
  <c r="T962" i="3" s="1"/>
  <c r="J507" i="3"/>
  <c r="M89" i="14" s="1"/>
  <c r="S309" i="3"/>
  <c r="S307" i="3" s="1"/>
  <c r="S955" i="3" s="1"/>
  <c r="J309" i="3"/>
  <c r="M69" i="14" s="1"/>
  <c r="T27" i="3"/>
  <c r="T949" i="3" s="1"/>
  <c r="S404" i="3"/>
  <c r="T402" i="3" s="1"/>
  <c r="T957" i="3" s="1"/>
  <c r="S296" i="3"/>
  <c r="S294" i="3" s="1"/>
  <c r="S952" i="3" s="1"/>
  <c r="J296" i="3"/>
  <c r="M65" i="14" s="1"/>
  <c r="S228" i="2"/>
  <c r="S337" i="2" s="1"/>
  <c r="I337" i="2" s="1"/>
  <c r="T177" i="2"/>
  <c r="T336" i="2" s="1"/>
  <c r="I336" i="2" s="1"/>
  <c r="T14" i="2"/>
  <c r="T334" i="2" s="1"/>
  <c r="S14" i="2"/>
  <c r="S334" i="2" s="1"/>
  <c r="R29" i="4"/>
  <c r="Q415" i="4"/>
  <c r="B432" i="4" s="1"/>
  <c r="P409" i="4"/>
  <c r="L409" i="4" s="1"/>
  <c r="S206" i="5"/>
  <c r="S240" i="5" s="1"/>
  <c r="R206" i="5"/>
  <c r="L412" i="4"/>
  <c r="R370" i="4"/>
  <c r="T206" i="5"/>
  <c r="T240" i="5" s="1"/>
  <c r="P235" i="5"/>
  <c r="L235" i="5" s="1"/>
  <c r="R505" i="3"/>
  <c r="P403" i="4"/>
  <c r="L403" i="4" s="1"/>
  <c r="R256" i="4"/>
  <c r="S161" i="4"/>
  <c r="P957" i="3"/>
  <c r="R402" i="3"/>
  <c r="P328" i="3"/>
  <c r="R328" i="3" s="1"/>
  <c r="S330" i="3"/>
  <c r="S257" i="3"/>
  <c r="R294" i="3"/>
  <c r="P338" i="2"/>
  <c r="L338" i="2" s="1"/>
  <c r="R254" i="2"/>
  <c r="S254" i="2"/>
  <c r="S338" i="2" s="1"/>
  <c r="P215" i="3"/>
  <c r="R215" i="3" s="1"/>
  <c r="P159" i="4"/>
  <c r="R159" i="4" s="1"/>
  <c r="T254" i="2"/>
  <c r="T338" i="2" s="1"/>
  <c r="J340" i="2"/>
  <c r="Q181" i="14" s="1"/>
  <c r="P236" i="5"/>
  <c r="L236" i="5" s="1"/>
  <c r="T76" i="5"/>
  <c r="T236" i="5" s="1"/>
  <c r="S76" i="5"/>
  <c r="S236" i="5" s="1"/>
  <c r="J241" i="5"/>
  <c r="T181" i="14" s="1"/>
  <c r="V415" i="4"/>
  <c r="P461" i="3"/>
  <c r="R461" i="3" s="1"/>
  <c r="S463" i="3"/>
  <c r="P434" i="3"/>
  <c r="R434" i="3" s="1"/>
  <c r="S436" i="3"/>
  <c r="Q957" i="3"/>
  <c r="J415" i="4"/>
  <c r="S181" i="14" s="1"/>
  <c r="H416" i="4"/>
  <c r="P335" i="2"/>
  <c r="L335" i="2" s="1"/>
  <c r="P947" i="3"/>
  <c r="P339" i="2"/>
  <c r="L339" i="2" s="1"/>
  <c r="S130" i="2"/>
  <c r="S335" i="2" s="1"/>
  <c r="P400" i="4"/>
  <c r="L400" i="4" s="1"/>
  <c r="T276" i="2"/>
  <c r="T339" i="2" s="1"/>
  <c r="S276" i="2"/>
  <c r="S339" i="2" s="1"/>
  <c r="L947" i="3" l="1"/>
  <c r="R24" i="14"/>
  <c r="Q24" i="14"/>
  <c r="L957" i="3"/>
  <c r="I949" i="3"/>
  <c r="I947" i="3"/>
  <c r="M182" i="14"/>
  <c r="L182" i="14"/>
  <c r="L181" i="14" s="1"/>
  <c r="X258" i="4"/>
  <c r="W258" i="4"/>
  <c r="V614" i="3"/>
  <c r="V966" i="3" s="1"/>
  <c r="V968" i="3"/>
  <c r="H968" i="3" s="1"/>
  <c r="J968" i="3"/>
  <c r="Q171" i="14"/>
  <c r="R171" i="14"/>
  <c r="R137" i="14"/>
  <c r="Q137" i="14"/>
  <c r="R147" i="14"/>
  <c r="Q147" i="14"/>
  <c r="Q125" i="14"/>
  <c r="R125" i="14"/>
  <c r="W966" i="3"/>
  <c r="X463" i="3"/>
  <c r="R65" i="14"/>
  <c r="Q65" i="14"/>
  <c r="R69" i="14"/>
  <c r="Q69" i="14"/>
  <c r="R89" i="14"/>
  <c r="Q89" i="14"/>
  <c r="R159" i="14"/>
  <c r="Q159" i="14"/>
  <c r="I240" i="5"/>
  <c r="I236" i="5"/>
  <c r="X309" i="3"/>
  <c r="W404" i="3"/>
  <c r="X331" i="4"/>
  <c r="W372" i="4"/>
  <c r="X372" i="4"/>
  <c r="W331" i="4"/>
  <c r="X404" i="3"/>
  <c r="W507" i="3"/>
  <c r="X507" i="3"/>
  <c r="X436" i="3"/>
  <c r="X296" i="3"/>
  <c r="W296" i="3"/>
  <c r="T307" i="3"/>
  <c r="T955" i="3" s="1"/>
  <c r="L331" i="4"/>
  <c r="L296" i="3"/>
  <c r="L309" i="3"/>
  <c r="L258" i="4"/>
  <c r="L31" i="4"/>
  <c r="L168" i="5"/>
  <c r="L14" i="5"/>
  <c r="L507" i="3"/>
  <c r="S166" i="5"/>
  <c r="S237" i="5" s="1"/>
  <c r="I237" i="5" s="1"/>
  <c r="T294" i="3"/>
  <c r="T952" i="3" s="1"/>
  <c r="S505" i="3"/>
  <c r="S962" i="3" s="1"/>
  <c r="I962" i="3" s="1"/>
  <c r="S256" i="4"/>
  <c r="S403" i="4" s="1"/>
  <c r="I403" i="4" s="1"/>
  <c r="S402" i="3"/>
  <c r="S957" i="3" s="1"/>
  <c r="I957" i="3" s="1"/>
  <c r="T29" i="4"/>
  <c r="T400" i="4" s="1"/>
  <c r="I400" i="4" s="1"/>
  <c r="S12" i="5"/>
  <c r="S235" i="5" s="1"/>
  <c r="I235" i="5" s="1"/>
  <c r="T328" i="4"/>
  <c r="T409" i="4" s="1"/>
  <c r="I409" i="4" s="1"/>
  <c r="T370" i="4"/>
  <c r="T412" i="4" s="1"/>
  <c r="I412" i="4" s="1"/>
  <c r="I334" i="2"/>
  <c r="P956" i="3"/>
  <c r="L956" i="3" s="1"/>
  <c r="T159" i="4"/>
  <c r="T401" i="4" s="1"/>
  <c r="S159" i="4"/>
  <c r="S401" i="4" s="1"/>
  <c r="S328" i="3"/>
  <c r="S956" i="3" s="1"/>
  <c r="T328" i="3"/>
  <c r="T956" i="3" s="1"/>
  <c r="T215" i="3"/>
  <c r="T950" i="3" s="1"/>
  <c r="S215" i="3"/>
  <c r="S950" i="3" s="1"/>
  <c r="I338" i="2"/>
  <c r="P950" i="3"/>
  <c r="L950" i="3" s="1"/>
  <c r="P241" i="5"/>
  <c r="P401" i="4"/>
  <c r="L401" i="4" s="1"/>
  <c r="L415" i="4" s="1"/>
  <c r="J392" i="4" s="1"/>
  <c r="T241" i="5"/>
  <c r="I339" i="2"/>
  <c r="P340" i="2"/>
  <c r="S340" i="2"/>
  <c r="L241" i="5"/>
  <c r="P959" i="3"/>
  <c r="S461" i="3"/>
  <c r="S959" i="3" s="1"/>
  <c r="T461" i="3"/>
  <c r="T959" i="3" s="1"/>
  <c r="S434" i="3"/>
  <c r="S958" i="3" s="1"/>
  <c r="T434" i="3"/>
  <c r="T958" i="3" s="1"/>
  <c r="P958" i="3"/>
  <c r="L958" i="3" s="1"/>
  <c r="I335" i="2"/>
  <c r="T340" i="2"/>
  <c r="V972" i="3" l="1"/>
  <c r="I956" i="3"/>
  <c r="I958" i="3"/>
  <c r="I950" i="3"/>
  <c r="I955" i="3"/>
  <c r="I952" i="3"/>
  <c r="H966" i="3"/>
  <c r="H973" i="3" s="1"/>
  <c r="M181" i="14"/>
  <c r="T180" i="14"/>
  <c r="J230" i="5"/>
  <c r="R836" i="3"/>
  <c r="R807" i="3"/>
  <c r="R803" i="3"/>
  <c r="R797" i="3"/>
  <c r="R794" i="3"/>
  <c r="Q783" i="3"/>
  <c r="Q968" i="3" s="1"/>
  <c r="P783" i="3"/>
  <c r="P968" i="3" s="1"/>
  <c r="O614" i="3"/>
  <c r="O966" i="3" s="1"/>
  <c r="L959" i="3"/>
  <c r="I959" i="3"/>
  <c r="I401" i="4"/>
  <c r="J391" i="4" s="1"/>
  <c r="D431" i="4"/>
  <c r="L340" i="2"/>
  <c r="J329" i="2" s="1"/>
  <c r="B256" i="5"/>
  <c r="D432" i="4"/>
  <c r="S415" i="4"/>
  <c r="S241" i="5"/>
  <c r="T415" i="4"/>
  <c r="P415" i="4"/>
  <c r="J229" i="5"/>
  <c r="S180" i="14"/>
  <c r="J328" i="2"/>
  <c r="O972" i="3" l="1"/>
  <c r="O974" i="3"/>
  <c r="T182" i="14"/>
  <c r="M180" i="14" s="1"/>
  <c r="S182" i="14"/>
  <c r="L180" i="14" s="1"/>
  <c r="J966" i="3"/>
  <c r="J972" i="3" s="1"/>
  <c r="L968" i="3"/>
  <c r="X794" i="3"/>
  <c r="W794" i="3"/>
  <c r="X797" i="3"/>
  <c r="W797" i="3"/>
  <c r="X803" i="3"/>
  <c r="W803" i="3"/>
  <c r="X807" i="3"/>
  <c r="W807" i="3"/>
  <c r="X836" i="3"/>
  <c r="W836" i="3"/>
  <c r="R777" i="3"/>
  <c r="X777" i="3" s="1"/>
  <c r="R629" i="3"/>
  <c r="X629" i="3" s="1"/>
  <c r="R737" i="3"/>
  <c r="R658" i="3"/>
  <c r="X658" i="3" s="1"/>
  <c r="R638" i="3"/>
  <c r="R768" i="3"/>
  <c r="R624" i="3"/>
  <c r="R727" i="3"/>
  <c r="W727" i="3" s="1"/>
  <c r="R715" i="3"/>
  <c r="R742" i="3"/>
  <c r="X742" i="3" s="1"/>
  <c r="Q614" i="3"/>
  <c r="Q966" i="3" s="1"/>
  <c r="Q974" i="3" s="1"/>
  <c r="R783" i="3"/>
  <c r="R790" i="3"/>
  <c r="M103" i="14" s="1"/>
  <c r="Q180" i="14"/>
  <c r="B369" i="2"/>
  <c r="B431" i="4"/>
  <c r="R181" i="14" l="1"/>
  <c r="U181" i="14" s="1"/>
  <c r="Q972" i="3"/>
  <c r="B1019" i="3" s="1"/>
  <c r="L183" i="14"/>
  <c r="M183" i="14"/>
  <c r="Q182" i="14"/>
  <c r="J180" i="14" s="1"/>
  <c r="R103" i="14"/>
  <c r="Q103" i="14"/>
  <c r="W790" i="3"/>
  <c r="X790" i="3"/>
  <c r="W777" i="3"/>
  <c r="X727" i="3"/>
  <c r="W742" i="3"/>
  <c r="X768" i="3"/>
  <c r="W768" i="3"/>
  <c r="W658" i="3"/>
  <c r="X737" i="3"/>
  <c r="W737" i="3"/>
  <c r="W629" i="3"/>
  <c r="X715" i="3"/>
  <c r="W715" i="3"/>
  <c r="W638" i="3"/>
  <c r="X638" i="3"/>
  <c r="X624" i="3"/>
  <c r="W624" i="3"/>
  <c r="J790" i="3"/>
  <c r="L790" i="3" s="1"/>
  <c r="S790" i="3"/>
  <c r="P614" i="3"/>
  <c r="R621" i="3"/>
  <c r="M98" i="14" s="1"/>
  <c r="K182" i="14" s="1"/>
  <c r="K181" i="14" l="1"/>
  <c r="S177" i="14"/>
  <c r="J183" i="14"/>
  <c r="R98" i="14"/>
  <c r="R177" i="14" s="1"/>
  <c r="Q98" i="14"/>
  <c r="P177" i="14"/>
  <c r="R614" i="3"/>
  <c r="P966" i="3"/>
  <c r="W621" i="3"/>
  <c r="D1019" i="3" s="1"/>
  <c r="X621" i="3"/>
  <c r="D1018" i="3" s="1"/>
  <c r="T783" i="3"/>
  <c r="T968" i="3" s="1"/>
  <c r="S783" i="3"/>
  <c r="S968" i="3" s="1"/>
  <c r="J621" i="3"/>
  <c r="L621" i="3" s="1"/>
  <c r="S621" i="3"/>
  <c r="P972" i="3" l="1"/>
  <c r="P974" i="3"/>
  <c r="O975" i="3" s="1"/>
  <c r="N181" i="14"/>
  <c r="A184" i="14"/>
  <c r="Q177" i="14"/>
  <c r="L966" i="3"/>
  <c r="I968" i="3"/>
  <c r="T614" i="3"/>
  <c r="T966" i="3" s="1"/>
  <c r="T972" i="3" s="1"/>
  <c r="S614" i="3"/>
  <c r="S966" i="3" s="1"/>
  <c r="S972" i="3" s="1"/>
  <c r="J942" i="3" l="1"/>
  <c r="R180" i="14"/>
  <c r="R182" i="14" s="1"/>
  <c r="K180" i="14" s="1"/>
  <c r="K183" i="14" s="1"/>
  <c r="L972" i="3"/>
  <c r="B1018" i="3" s="1"/>
  <c r="I966" i="3"/>
  <c r="J941" i="3" s="1"/>
  <c r="F188" i="14" l="1"/>
  <c r="U180" i="14"/>
  <c r="F186" i="14" s="1"/>
  <c r="U182" i="14" l="1"/>
  <c r="N180"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cyt (b4 wking gp disc)</author>
    <author>Yen Ting CHUA (IRAS)</author>
  </authors>
  <commentList>
    <comment ref="J10" authorId="0" shapeId="0" xr:uid="{00000000-0006-0000-0100-000001000000}">
      <text>
        <r>
          <rPr>
            <b/>
            <sz val="10"/>
            <color indexed="81"/>
            <rFont val="Tahoma"/>
            <family val="2"/>
          </rPr>
          <t xml:space="preserve">IRAS: [1] </t>
        </r>
        <r>
          <rPr>
            <sz val="10"/>
            <color indexed="81"/>
            <rFont val="Tahoma"/>
            <family val="2"/>
          </rPr>
          <t xml:space="preserve">Please tick </t>
        </r>
        <r>
          <rPr>
            <sz val="10"/>
            <color indexed="81"/>
            <rFont val="Wingdings"/>
            <charset val="2"/>
          </rPr>
          <t>þ</t>
        </r>
        <r>
          <rPr>
            <sz val="10"/>
            <color indexed="81"/>
            <rFont val="Tahoma"/>
            <family val="2"/>
          </rPr>
          <t xml:space="preserve"> if the control features or their equivalent are present.  The key controls will be reflected based on the selection of control features present. 
"N.A." - Not Applicable</t>
        </r>
      </text>
    </comment>
    <comment ref="L10" authorId="1" shapeId="0" xr:uid="{00000000-0006-0000-0100-000002000000}">
      <text>
        <r>
          <rPr>
            <b/>
            <sz val="9"/>
            <color indexed="81"/>
            <rFont val="Tahoma"/>
            <family val="2"/>
          </rPr>
          <t xml:space="preserve">IRAS: </t>
        </r>
        <r>
          <rPr>
            <sz val="9"/>
            <color indexed="81"/>
            <rFont val="Tahoma"/>
            <family val="2"/>
          </rPr>
          <t>This may be used to make reference to your working paper /process flow.</t>
        </r>
      </text>
    </comment>
    <comment ref="B17" authorId="0" shapeId="0" xr:uid="{00000000-0006-0000-0100-000003000000}">
      <text>
        <r>
          <rPr>
            <b/>
            <sz val="10"/>
            <color indexed="81"/>
            <rFont val="Tahoma"/>
            <family val="2"/>
          </rPr>
          <t xml:space="preserve">IRAS: [2] </t>
        </r>
        <r>
          <rPr>
            <sz val="10"/>
            <color indexed="81"/>
            <rFont val="Tahoma"/>
            <family val="2"/>
          </rPr>
          <t>A sample of a GST structure is in page 3 of Annex 3 of Appendix 1  of e-Tax Guide "GST: ACAP".</t>
        </r>
      </text>
    </comment>
    <comment ref="O17" authorId="0" shapeId="0" xr:uid="{00000000-0006-0000-0100-000004000000}">
      <text>
        <r>
          <rPr>
            <b/>
            <sz val="10"/>
            <color indexed="81"/>
            <rFont val="Tahoma"/>
            <family val="2"/>
          </rPr>
          <t>Total exclude others:</t>
        </r>
        <r>
          <rPr>
            <sz val="10"/>
            <color indexed="81"/>
            <rFont val="Tahoma"/>
            <family val="2"/>
          </rPr>
          <t xml:space="preserve">
</t>
        </r>
      </text>
    </comment>
    <comment ref="P17" authorId="0" shapeId="0" xr:uid="{00000000-0006-0000-0100-000005000000}">
      <text>
        <r>
          <rPr>
            <b/>
            <sz val="10"/>
            <color indexed="81"/>
            <rFont val="Tahoma"/>
            <family val="2"/>
          </rPr>
          <t>"True" scoring excluding others</t>
        </r>
      </text>
    </comment>
    <comment ref="Q17" authorId="0" shapeId="0" xr:uid="{00000000-0006-0000-0100-000006000000}">
      <text>
        <r>
          <rPr>
            <b/>
            <sz val="10"/>
            <color indexed="81"/>
            <rFont val="Tahoma"/>
            <family val="2"/>
          </rPr>
          <t>"True" scoring excluding others</t>
        </r>
      </text>
    </comment>
    <comment ref="R17" authorId="0" shapeId="0" xr:uid="{00000000-0006-0000-0100-000007000000}">
      <text>
        <r>
          <rPr>
            <b/>
            <sz val="9"/>
            <color indexed="81"/>
            <rFont val="Tahoma"/>
            <family val="2"/>
          </rPr>
          <t>Rounded up to nearest %</t>
        </r>
        <r>
          <rPr>
            <sz val="9"/>
            <color indexed="81"/>
            <rFont val="Tahoma"/>
            <family val="2"/>
          </rPr>
          <t xml:space="preserve">
</t>
        </r>
      </text>
    </comment>
    <comment ref="V17" authorId="0" shapeId="0" xr:uid="{00000000-0006-0000-0100-000008000000}">
      <text>
        <r>
          <rPr>
            <b/>
            <sz val="10"/>
            <color indexed="81"/>
            <rFont val="Tahoma"/>
            <family val="2"/>
          </rPr>
          <t>"True" scoring excluding others</t>
        </r>
      </text>
    </comment>
    <comment ref="O28" authorId="0" shapeId="0" xr:uid="{00000000-0006-0000-0100-000009000000}">
      <text>
        <r>
          <rPr>
            <b/>
            <sz val="10"/>
            <color indexed="81"/>
            <rFont val="Tahoma"/>
            <family val="2"/>
          </rPr>
          <t>Total exclude others:</t>
        </r>
        <r>
          <rPr>
            <sz val="10"/>
            <color indexed="81"/>
            <rFont val="Tahoma"/>
            <family val="2"/>
          </rPr>
          <t xml:space="preserve">
</t>
        </r>
      </text>
    </comment>
    <comment ref="P28" authorId="0" shapeId="0" xr:uid="{00000000-0006-0000-0100-00000A000000}">
      <text>
        <r>
          <rPr>
            <b/>
            <sz val="10"/>
            <color indexed="81"/>
            <rFont val="Tahoma"/>
            <family val="2"/>
          </rPr>
          <t>"True" scoring excluding others</t>
        </r>
      </text>
    </comment>
    <comment ref="Q28" authorId="0" shapeId="0" xr:uid="{00000000-0006-0000-0100-00000B000000}">
      <text>
        <r>
          <rPr>
            <b/>
            <sz val="10"/>
            <color indexed="81"/>
            <rFont val="Tahoma"/>
            <family val="2"/>
          </rPr>
          <t>"True" scoring excluding others</t>
        </r>
      </text>
    </comment>
    <comment ref="R28" authorId="0" shapeId="0" xr:uid="{00000000-0006-0000-0100-00000C000000}">
      <text>
        <r>
          <rPr>
            <b/>
            <sz val="9"/>
            <color indexed="81"/>
            <rFont val="Tahoma"/>
            <family val="2"/>
          </rPr>
          <t>Rounded up to nearest %</t>
        </r>
        <r>
          <rPr>
            <sz val="9"/>
            <color indexed="81"/>
            <rFont val="Tahoma"/>
            <family val="2"/>
          </rPr>
          <t xml:space="preserve">
</t>
        </r>
      </text>
    </comment>
    <comment ref="V28" authorId="0" shapeId="0" xr:uid="{00000000-0006-0000-0100-00000D000000}">
      <text>
        <r>
          <rPr>
            <b/>
            <sz val="10"/>
            <color indexed="81"/>
            <rFont val="Tahoma"/>
            <family val="2"/>
          </rPr>
          <t>"True" scoring excluding others</t>
        </r>
      </text>
    </comment>
    <comment ref="B31" authorId="2" shapeId="0" xr:uid="{65969D34-EF23-48A1-B6F4-375987C98FC3}">
      <text>
        <r>
          <rPr>
            <b/>
            <sz val="9"/>
            <color indexed="81"/>
            <rFont val="Tahoma"/>
            <family val="2"/>
          </rPr>
          <t>IRAS: [3]</t>
        </r>
        <r>
          <rPr>
            <sz val="9"/>
            <color indexed="81"/>
            <rFont val="Tahoma"/>
            <family val="2"/>
          </rPr>
          <t xml:space="preserve"> Please refer to the following e-Tax Guides for more information:
 - "GST: Customer Accounting for Prescribed Goods"
 - “GST: Taxing imported services by way of an overseas vendor registration regime”
 - "GST: Reverse charge"
 - "GST: Taxing imported remote services by way of the overseas vendor registration regime"
 - "GST: Taxing imported low-value goods by way of the overseas vendor registration regime"</t>
        </r>
      </text>
    </comment>
    <comment ref="O50" authorId="0" shapeId="0" xr:uid="{00000000-0006-0000-0100-00000E000000}">
      <text>
        <r>
          <rPr>
            <b/>
            <sz val="10"/>
            <color indexed="81"/>
            <rFont val="Tahoma"/>
            <family val="2"/>
          </rPr>
          <t>Total exclude others:</t>
        </r>
        <r>
          <rPr>
            <sz val="10"/>
            <color indexed="81"/>
            <rFont val="Tahoma"/>
            <family val="2"/>
          </rPr>
          <t xml:space="preserve">
</t>
        </r>
      </text>
    </comment>
    <comment ref="P50" authorId="0" shapeId="0" xr:uid="{00000000-0006-0000-0100-00000F000000}">
      <text>
        <r>
          <rPr>
            <b/>
            <sz val="10"/>
            <color indexed="81"/>
            <rFont val="Tahoma"/>
            <family val="2"/>
          </rPr>
          <t>"True" scoring excluding others</t>
        </r>
      </text>
    </comment>
    <comment ref="Q50" authorId="0" shapeId="0" xr:uid="{00000000-0006-0000-0100-000010000000}">
      <text>
        <r>
          <rPr>
            <b/>
            <sz val="10"/>
            <color indexed="81"/>
            <rFont val="Tahoma"/>
            <family val="2"/>
          </rPr>
          <t>"True" scoring excluding others</t>
        </r>
      </text>
    </comment>
    <comment ref="R50" authorId="0" shapeId="0" xr:uid="{00000000-0006-0000-0100-000011000000}">
      <text>
        <r>
          <rPr>
            <b/>
            <sz val="9"/>
            <color indexed="81"/>
            <rFont val="Tahoma"/>
            <family val="2"/>
          </rPr>
          <t>Rounded up to nearest %</t>
        </r>
        <r>
          <rPr>
            <sz val="9"/>
            <color indexed="81"/>
            <rFont val="Tahoma"/>
            <family val="2"/>
          </rPr>
          <t xml:space="preserve">
</t>
        </r>
      </text>
    </comment>
    <comment ref="V50" authorId="0" shapeId="0" xr:uid="{00000000-0006-0000-0100-000012000000}">
      <text>
        <r>
          <rPr>
            <b/>
            <sz val="10"/>
            <color indexed="81"/>
            <rFont val="Tahoma"/>
            <family val="2"/>
          </rPr>
          <t>"True" scoring excluding others</t>
        </r>
      </text>
    </comment>
    <comment ref="B54" authorId="2" shapeId="0" xr:uid="{93BCF5B7-CE10-45EC-A5F2-18C364B174F3}">
      <text>
        <r>
          <rPr>
            <b/>
            <sz val="9"/>
            <color indexed="81"/>
            <rFont val="Tahoma"/>
            <family val="2"/>
          </rPr>
          <t>IRAS : [4]</t>
        </r>
        <r>
          <rPr>
            <sz val="9"/>
            <color indexed="81"/>
            <rFont val="Tahoma"/>
            <family val="2"/>
          </rPr>
          <t xml:space="preserve"> Please refer to e-Tax Guide on GST: Guide on Due Diligence Checks to Avoid Being Involved in Missing Trader Fraud".</t>
        </r>
      </text>
    </comment>
    <comment ref="C67" authorId="2" shapeId="0" xr:uid="{00000000-0006-0000-0100-000014000000}">
      <text>
        <r>
          <rPr>
            <b/>
            <sz val="9"/>
            <color indexed="81"/>
            <rFont val="Tahoma"/>
            <family val="2"/>
          </rPr>
          <t>[IRAS]:</t>
        </r>
        <r>
          <rPr>
            <sz val="9"/>
            <color indexed="81"/>
            <rFont val="Tahoma"/>
            <family val="2"/>
          </rPr>
          <t xml:space="preserve">
</t>
        </r>
        <r>
          <rPr>
            <b/>
            <sz val="9"/>
            <color indexed="81"/>
            <rFont val="Tahoma"/>
            <family val="2"/>
          </rPr>
          <t>[5]</t>
        </r>
        <r>
          <rPr>
            <sz val="9"/>
            <color indexed="81"/>
            <rFont val="Tahoma"/>
            <family val="2"/>
          </rPr>
          <t xml:space="preserve"> Please refer to e-Tax Guide on “GST: Partial Exemption and Input Tax Recovery”.
</t>
        </r>
        <r>
          <rPr>
            <b/>
            <sz val="9"/>
            <color indexed="81"/>
            <rFont val="Tahoma"/>
            <family val="2"/>
          </rPr>
          <t>[6]</t>
        </r>
        <r>
          <rPr>
            <sz val="9"/>
            <color indexed="81"/>
            <rFont val="Tahoma"/>
            <family val="2"/>
          </rPr>
          <t xml:space="preserve"> Please refer to e-Tax Guide on “GST: Reverse charge”.</t>
        </r>
      </text>
    </comment>
    <comment ref="O109" authorId="0" shapeId="0" xr:uid="{00000000-0006-0000-0100-000015000000}">
      <text>
        <r>
          <rPr>
            <b/>
            <sz val="10"/>
            <color indexed="81"/>
            <rFont val="Tahoma"/>
            <family val="2"/>
          </rPr>
          <t>Total exclude others:</t>
        </r>
        <r>
          <rPr>
            <sz val="10"/>
            <color indexed="81"/>
            <rFont val="Tahoma"/>
            <family val="2"/>
          </rPr>
          <t xml:space="preserve">
</t>
        </r>
      </text>
    </comment>
    <comment ref="P109" authorId="0" shapeId="0" xr:uid="{00000000-0006-0000-0100-000016000000}">
      <text>
        <r>
          <rPr>
            <b/>
            <sz val="10"/>
            <color indexed="81"/>
            <rFont val="Tahoma"/>
            <family val="2"/>
          </rPr>
          <t>"True" scoring excluding others</t>
        </r>
      </text>
    </comment>
    <comment ref="Q109" authorId="0" shapeId="0" xr:uid="{00000000-0006-0000-0100-000017000000}">
      <text>
        <r>
          <rPr>
            <b/>
            <sz val="10"/>
            <color indexed="81"/>
            <rFont val="Tahoma"/>
            <family val="2"/>
          </rPr>
          <t>"True" scoring excluding others</t>
        </r>
      </text>
    </comment>
    <comment ref="R109" authorId="0" shapeId="0" xr:uid="{00000000-0006-0000-0100-000018000000}">
      <text>
        <r>
          <rPr>
            <b/>
            <sz val="9"/>
            <color indexed="81"/>
            <rFont val="Tahoma"/>
            <family val="2"/>
          </rPr>
          <t>Rounded up to nearest %</t>
        </r>
        <r>
          <rPr>
            <sz val="9"/>
            <color indexed="81"/>
            <rFont val="Tahoma"/>
            <family val="2"/>
          </rPr>
          <t xml:space="preserve">
</t>
        </r>
      </text>
    </comment>
    <comment ref="V109" authorId="0" shapeId="0" xr:uid="{00000000-0006-0000-0100-000019000000}">
      <text>
        <r>
          <rPr>
            <b/>
            <sz val="10"/>
            <color indexed="81"/>
            <rFont val="Tahoma"/>
            <family val="2"/>
          </rPr>
          <t>"True" scoring excluding others</t>
        </r>
      </text>
    </comment>
    <comment ref="O133" authorId="0" shapeId="0" xr:uid="{00000000-0006-0000-0100-00001A000000}">
      <text>
        <r>
          <rPr>
            <b/>
            <sz val="10"/>
            <color indexed="81"/>
            <rFont val="Tahoma"/>
            <family val="2"/>
          </rPr>
          <t>Total exclude others:</t>
        </r>
        <r>
          <rPr>
            <sz val="10"/>
            <color indexed="81"/>
            <rFont val="Tahoma"/>
            <family val="2"/>
          </rPr>
          <t xml:space="preserve">
</t>
        </r>
      </text>
    </comment>
    <comment ref="P133" authorId="0" shapeId="0" xr:uid="{00000000-0006-0000-0100-00001B000000}">
      <text>
        <r>
          <rPr>
            <b/>
            <sz val="10"/>
            <color indexed="81"/>
            <rFont val="Tahoma"/>
            <family val="2"/>
          </rPr>
          <t>"True" scoring excluding others</t>
        </r>
      </text>
    </comment>
    <comment ref="Q133" authorId="0" shapeId="0" xr:uid="{00000000-0006-0000-0100-00001C000000}">
      <text>
        <r>
          <rPr>
            <b/>
            <sz val="10"/>
            <color indexed="81"/>
            <rFont val="Tahoma"/>
            <family val="2"/>
          </rPr>
          <t>"True" scoring excluding others</t>
        </r>
      </text>
    </comment>
    <comment ref="R133" authorId="0" shapeId="0" xr:uid="{00000000-0006-0000-0100-00001D000000}">
      <text>
        <r>
          <rPr>
            <b/>
            <sz val="9"/>
            <color indexed="81"/>
            <rFont val="Tahoma"/>
            <family val="2"/>
          </rPr>
          <t>Rounded up to nearest %</t>
        </r>
        <r>
          <rPr>
            <sz val="9"/>
            <color indexed="81"/>
            <rFont val="Tahoma"/>
            <family val="2"/>
          </rPr>
          <t xml:space="preserve">
</t>
        </r>
      </text>
    </comment>
    <comment ref="V133" authorId="0" shapeId="0" xr:uid="{00000000-0006-0000-0100-00001E000000}">
      <text>
        <r>
          <rPr>
            <b/>
            <sz val="10"/>
            <color indexed="81"/>
            <rFont val="Tahoma"/>
            <family val="2"/>
          </rPr>
          <t>"True" scoring excluding others</t>
        </r>
      </text>
    </comment>
    <comment ref="B140" authorId="0" shapeId="0" xr:uid="{00000000-0006-0000-0100-00001F000000}">
      <text>
        <r>
          <rPr>
            <b/>
            <sz val="10"/>
            <color indexed="81"/>
            <rFont val="Tahoma"/>
            <family val="2"/>
          </rPr>
          <t xml:space="preserve">IRAS: [7] </t>
        </r>
        <r>
          <rPr>
            <sz val="10"/>
            <color indexed="81"/>
            <rFont val="Tahoma"/>
            <family val="2"/>
          </rPr>
          <t>Depending on the processes put in place, this may be part of the master supplier/vendor record set-up, processing of each transaction or set-up of tax logic in information/accounting systems.</t>
        </r>
      </text>
    </comment>
    <comment ref="B152" authorId="0" shapeId="0" xr:uid="{00000000-0006-0000-0100-000020000000}">
      <text>
        <r>
          <rPr>
            <b/>
            <sz val="10"/>
            <color indexed="81"/>
            <rFont val="Tahoma"/>
            <family val="2"/>
          </rPr>
          <t xml:space="preserve">IRAS: [8] </t>
        </r>
        <r>
          <rPr>
            <sz val="10"/>
            <color indexed="81"/>
            <rFont val="Tahoma"/>
            <family val="2"/>
          </rPr>
          <t>For details on preventive and detective controls established by process owners, please refer to the indicators highlighted at the supplies, purchases and GST reporting level.</t>
        </r>
      </text>
    </comment>
    <comment ref="O180" authorId="0" shapeId="0" xr:uid="{00000000-0006-0000-0100-000021000000}">
      <text>
        <r>
          <rPr>
            <b/>
            <sz val="10"/>
            <color indexed="81"/>
            <rFont val="Tahoma"/>
            <family val="2"/>
          </rPr>
          <t>Total exclude others:</t>
        </r>
        <r>
          <rPr>
            <sz val="10"/>
            <color indexed="81"/>
            <rFont val="Tahoma"/>
            <family val="2"/>
          </rPr>
          <t xml:space="preserve">
</t>
        </r>
      </text>
    </comment>
    <comment ref="P180" authorId="0" shapeId="0" xr:uid="{00000000-0006-0000-0100-000022000000}">
      <text>
        <r>
          <rPr>
            <b/>
            <sz val="10"/>
            <color indexed="81"/>
            <rFont val="Tahoma"/>
            <family val="2"/>
          </rPr>
          <t>"True" scoring excluding others</t>
        </r>
      </text>
    </comment>
    <comment ref="Q180" authorId="0" shapeId="0" xr:uid="{00000000-0006-0000-0100-000023000000}">
      <text>
        <r>
          <rPr>
            <b/>
            <sz val="10"/>
            <color indexed="81"/>
            <rFont val="Tahoma"/>
            <family val="2"/>
          </rPr>
          <t>"True" scoring excluding others</t>
        </r>
      </text>
    </comment>
    <comment ref="R180" authorId="0" shapeId="0" xr:uid="{00000000-0006-0000-0100-000024000000}">
      <text>
        <r>
          <rPr>
            <b/>
            <sz val="9"/>
            <color indexed="81"/>
            <rFont val="Tahoma"/>
            <family val="2"/>
          </rPr>
          <t>Rounded up to nearest %</t>
        </r>
        <r>
          <rPr>
            <sz val="9"/>
            <color indexed="81"/>
            <rFont val="Tahoma"/>
            <family val="2"/>
          </rPr>
          <t xml:space="preserve">
</t>
        </r>
      </text>
    </comment>
    <comment ref="V180" authorId="0" shapeId="0" xr:uid="{00000000-0006-0000-0100-000025000000}">
      <text>
        <r>
          <rPr>
            <b/>
            <sz val="10"/>
            <color indexed="81"/>
            <rFont val="Tahoma"/>
            <family val="2"/>
          </rPr>
          <t>"True" scoring excluding others</t>
        </r>
      </text>
    </comment>
    <comment ref="O231" authorId="0" shapeId="0" xr:uid="{00000000-0006-0000-0100-000026000000}">
      <text>
        <r>
          <rPr>
            <b/>
            <sz val="10"/>
            <color indexed="81"/>
            <rFont val="Tahoma"/>
            <family val="2"/>
          </rPr>
          <t>Total exclude others:</t>
        </r>
        <r>
          <rPr>
            <sz val="10"/>
            <color indexed="81"/>
            <rFont val="Tahoma"/>
            <family val="2"/>
          </rPr>
          <t xml:space="preserve">
</t>
        </r>
      </text>
    </comment>
    <comment ref="P231" authorId="0" shapeId="0" xr:uid="{00000000-0006-0000-0100-000027000000}">
      <text>
        <r>
          <rPr>
            <b/>
            <sz val="10"/>
            <color indexed="81"/>
            <rFont val="Tahoma"/>
            <family val="2"/>
          </rPr>
          <t>"True" scoring excluding others</t>
        </r>
      </text>
    </comment>
    <comment ref="Q231" authorId="0" shapeId="0" xr:uid="{00000000-0006-0000-0100-000028000000}">
      <text>
        <r>
          <rPr>
            <b/>
            <sz val="10"/>
            <color indexed="81"/>
            <rFont val="Tahoma"/>
            <family val="2"/>
          </rPr>
          <t>"True" scoring excluding others</t>
        </r>
      </text>
    </comment>
    <comment ref="R231" authorId="0" shapeId="0" xr:uid="{00000000-0006-0000-0100-000029000000}">
      <text>
        <r>
          <rPr>
            <b/>
            <sz val="9"/>
            <color indexed="81"/>
            <rFont val="Tahoma"/>
            <family val="2"/>
          </rPr>
          <t>Rounded up to nearest %</t>
        </r>
        <r>
          <rPr>
            <sz val="9"/>
            <color indexed="81"/>
            <rFont val="Tahoma"/>
            <family val="2"/>
          </rPr>
          <t xml:space="preserve">
</t>
        </r>
      </text>
    </comment>
    <comment ref="V231" authorId="0" shapeId="0" xr:uid="{00000000-0006-0000-0100-00002A000000}">
      <text>
        <r>
          <rPr>
            <b/>
            <sz val="10"/>
            <color indexed="81"/>
            <rFont val="Tahoma"/>
            <family val="2"/>
          </rPr>
          <t>"True" scoring excluding others</t>
        </r>
      </text>
    </comment>
    <comment ref="O258" authorId="0" shapeId="0" xr:uid="{00000000-0006-0000-0100-00002B000000}">
      <text>
        <r>
          <rPr>
            <b/>
            <sz val="10"/>
            <color indexed="81"/>
            <rFont val="Tahoma"/>
            <family val="2"/>
          </rPr>
          <t>Total exclude others:</t>
        </r>
        <r>
          <rPr>
            <sz val="10"/>
            <color indexed="81"/>
            <rFont val="Tahoma"/>
            <family val="2"/>
          </rPr>
          <t xml:space="preserve">
</t>
        </r>
      </text>
    </comment>
    <comment ref="P258" authorId="0" shapeId="0" xr:uid="{00000000-0006-0000-0100-00002C000000}">
      <text>
        <r>
          <rPr>
            <b/>
            <sz val="10"/>
            <color indexed="81"/>
            <rFont val="Tahoma"/>
            <family val="2"/>
          </rPr>
          <t>"True" scoring excluding others</t>
        </r>
      </text>
    </comment>
    <comment ref="Q258" authorId="0" shapeId="0" xr:uid="{00000000-0006-0000-0100-00002D000000}">
      <text>
        <r>
          <rPr>
            <b/>
            <sz val="10"/>
            <color indexed="81"/>
            <rFont val="Tahoma"/>
            <family val="2"/>
          </rPr>
          <t>"True" scoring excluding others</t>
        </r>
      </text>
    </comment>
    <comment ref="R258" authorId="0" shapeId="0" xr:uid="{00000000-0006-0000-0100-00002E000000}">
      <text>
        <r>
          <rPr>
            <b/>
            <sz val="9"/>
            <color indexed="81"/>
            <rFont val="Tahoma"/>
            <family val="2"/>
          </rPr>
          <t>Rounded up to nearest %</t>
        </r>
        <r>
          <rPr>
            <sz val="9"/>
            <color indexed="81"/>
            <rFont val="Tahoma"/>
            <family val="2"/>
          </rPr>
          <t xml:space="preserve">
</t>
        </r>
      </text>
    </comment>
    <comment ref="V258" authorId="0" shapeId="0" xr:uid="{00000000-0006-0000-0100-00002F000000}">
      <text>
        <r>
          <rPr>
            <b/>
            <sz val="10"/>
            <color indexed="81"/>
            <rFont val="Tahoma"/>
            <family val="2"/>
          </rPr>
          <t>"True" scoring excluding others</t>
        </r>
      </text>
    </comment>
    <comment ref="B263" authorId="0" shapeId="0" xr:uid="{00000000-0006-0000-0100-000030000000}">
      <text>
        <r>
          <rPr>
            <b/>
            <sz val="10"/>
            <color indexed="81"/>
            <rFont val="Tahoma"/>
            <family val="2"/>
          </rPr>
          <t xml:space="preserve">IRAS: [9] </t>
        </r>
        <r>
          <rPr>
            <sz val="10"/>
            <color indexed="81"/>
            <rFont val="Tahoma"/>
            <family val="2"/>
          </rPr>
          <t>Example of register to capture GST treatment: 
 - Description of transaction
 - GST treatment
 - Reference to GST law and practice, IRAS materials, correspondences
 - Effective date
 - End date</t>
        </r>
      </text>
    </comment>
    <comment ref="O278" authorId="0" shapeId="0" xr:uid="{00000000-0006-0000-0100-000031000000}">
      <text>
        <r>
          <rPr>
            <b/>
            <sz val="10"/>
            <color indexed="81"/>
            <rFont val="Tahoma"/>
            <family val="2"/>
          </rPr>
          <t>Total exclude others:</t>
        </r>
        <r>
          <rPr>
            <sz val="10"/>
            <color indexed="81"/>
            <rFont val="Tahoma"/>
            <family val="2"/>
          </rPr>
          <t xml:space="preserve">
</t>
        </r>
      </text>
    </comment>
    <comment ref="P278" authorId="0" shapeId="0" xr:uid="{00000000-0006-0000-0100-000032000000}">
      <text>
        <r>
          <rPr>
            <b/>
            <sz val="10"/>
            <color indexed="81"/>
            <rFont val="Tahoma"/>
            <family val="2"/>
          </rPr>
          <t>"True" scoring excluding others</t>
        </r>
      </text>
    </comment>
    <comment ref="Q278" authorId="0" shapeId="0" xr:uid="{00000000-0006-0000-0100-000033000000}">
      <text>
        <r>
          <rPr>
            <b/>
            <sz val="10"/>
            <color indexed="81"/>
            <rFont val="Tahoma"/>
            <family val="2"/>
          </rPr>
          <t>"True" scoring excluding others</t>
        </r>
      </text>
    </comment>
    <comment ref="R278" authorId="0" shapeId="0" xr:uid="{00000000-0006-0000-0100-000034000000}">
      <text>
        <r>
          <rPr>
            <b/>
            <sz val="9"/>
            <color indexed="81"/>
            <rFont val="Tahoma"/>
            <family val="2"/>
          </rPr>
          <t>Rounded up to nearest %</t>
        </r>
        <r>
          <rPr>
            <sz val="9"/>
            <color indexed="81"/>
            <rFont val="Tahoma"/>
            <family val="2"/>
          </rPr>
          <t xml:space="preserve">
</t>
        </r>
      </text>
    </comment>
    <comment ref="V278" authorId="0" shapeId="0" xr:uid="{00000000-0006-0000-0100-000035000000}">
      <text>
        <r>
          <rPr>
            <b/>
            <sz val="10"/>
            <color indexed="81"/>
            <rFont val="Tahoma"/>
            <family val="2"/>
          </rPr>
          <t>"True" scoring excluding others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cyt (b4 wking gp disc)</author>
    <author>Yen Ting CHUA (IRAS)</author>
    <author>INLNIAI</author>
    <author>Hazel LIM (IRAS)</author>
  </authors>
  <commentList>
    <comment ref="J11" authorId="0" shapeId="0" xr:uid="{00000000-0006-0000-0200-000001000000}">
      <text>
        <r>
          <rPr>
            <b/>
            <sz val="10"/>
            <color indexed="81"/>
            <rFont val="Tahoma"/>
            <family val="2"/>
          </rPr>
          <t xml:space="preserve">IRAS: [1] </t>
        </r>
        <r>
          <rPr>
            <sz val="10"/>
            <color indexed="81"/>
            <rFont val="Tahoma"/>
            <family val="2"/>
          </rPr>
          <t xml:space="preserve">Please tick </t>
        </r>
        <r>
          <rPr>
            <sz val="10"/>
            <color indexed="81"/>
            <rFont val="Wingdings"/>
            <charset val="2"/>
          </rPr>
          <t>þ</t>
        </r>
        <r>
          <rPr>
            <sz val="10"/>
            <color indexed="81"/>
            <rFont val="Tahoma"/>
            <family val="2"/>
          </rPr>
          <t xml:space="preserve"> if the control features or their equivalent are present.  The key controls will be reflected based on the selection of control features present. 
"N.A." - Not Applicable</t>
        </r>
      </text>
    </comment>
    <comment ref="L11" authorId="1" shapeId="0" xr:uid="{00000000-0006-0000-0200-000002000000}">
      <text>
        <r>
          <rPr>
            <b/>
            <sz val="9"/>
            <color indexed="81"/>
            <rFont val="Tahoma"/>
            <family val="2"/>
          </rPr>
          <t xml:space="preserve">IRAS: </t>
        </r>
        <r>
          <rPr>
            <sz val="9"/>
            <color indexed="81"/>
            <rFont val="Tahoma"/>
            <family val="2"/>
          </rPr>
          <t>This may be used to make reference to your working paper /process flow.</t>
        </r>
      </text>
    </comment>
    <comment ref="O16" authorId="0" shapeId="0" xr:uid="{00000000-0006-0000-0200-000003000000}">
      <text>
        <r>
          <rPr>
            <b/>
            <sz val="10"/>
            <color indexed="81"/>
            <rFont val="Tahoma"/>
            <family val="2"/>
          </rPr>
          <t>Total exclude others:</t>
        </r>
        <r>
          <rPr>
            <sz val="10"/>
            <color indexed="81"/>
            <rFont val="Tahoma"/>
            <family val="2"/>
          </rPr>
          <t xml:space="preserve">
</t>
        </r>
      </text>
    </comment>
    <comment ref="P16" authorId="0" shapeId="0" xr:uid="{00000000-0006-0000-0200-000004000000}">
      <text>
        <r>
          <rPr>
            <b/>
            <sz val="10"/>
            <color indexed="81"/>
            <rFont val="Tahoma"/>
            <family val="2"/>
          </rPr>
          <t>"True" scoring excluding others</t>
        </r>
      </text>
    </comment>
    <comment ref="Q16" authorId="0" shapeId="0" xr:uid="{00000000-0006-0000-0200-000005000000}">
      <text>
        <r>
          <rPr>
            <b/>
            <sz val="10"/>
            <color indexed="81"/>
            <rFont val="Tahoma"/>
            <family val="2"/>
          </rPr>
          <t>"True" scoring excluding others</t>
        </r>
      </text>
    </comment>
    <comment ref="R16" authorId="0" shapeId="0" xr:uid="{00000000-0006-0000-0200-000006000000}">
      <text>
        <r>
          <rPr>
            <b/>
            <sz val="9"/>
            <color indexed="81"/>
            <rFont val="Tahoma"/>
            <family val="2"/>
          </rPr>
          <t>Rounded up to nearest %</t>
        </r>
        <r>
          <rPr>
            <sz val="9"/>
            <color indexed="81"/>
            <rFont val="Tahoma"/>
            <family val="2"/>
          </rPr>
          <t xml:space="preserve">
</t>
        </r>
      </text>
    </comment>
    <comment ref="O17" authorId="0" shapeId="0" xr:uid="{00000000-0006-0000-0200-000007000000}">
      <text>
        <r>
          <rPr>
            <b/>
            <sz val="10"/>
            <color indexed="81"/>
            <rFont val="Tahoma"/>
            <family val="2"/>
          </rPr>
          <t>"True" scoring excluding others</t>
        </r>
      </text>
    </comment>
    <comment ref="P17" authorId="0" shapeId="0" xr:uid="{00000000-0006-0000-0200-000008000000}">
      <text>
        <r>
          <rPr>
            <b/>
            <sz val="10"/>
            <color indexed="81"/>
            <rFont val="Tahoma"/>
            <family val="2"/>
          </rPr>
          <t>"True" scoring excluding others</t>
        </r>
      </text>
    </comment>
    <comment ref="Q17" authorId="0" shapeId="0" xr:uid="{00000000-0006-0000-0200-000009000000}">
      <text>
        <r>
          <rPr>
            <b/>
            <sz val="9"/>
            <color indexed="81"/>
            <rFont val="Tahoma"/>
            <family val="2"/>
          </rPr>
          <t>Rounded up to nearest %</t>
        </r>
        <r>
          <rPr>
            <sz val="9"/>
            <color indexed="81"/>
            <rFont val="Tahoma"/>
            <family val="2"/>
          </rPr>
          <t xml:space="preserve">
</t>
        </r>
      </text>
    </comment>
    <comment ref="O29" authorId="0" shapeId="0" xr:uid="{00000000-0006-0000-0200-00000A000000}">
      <text>
        <r>
          <rPr>
            <b/>
            <sz val="10"/>
            <color indexed="81"/>
            <rFont val="Tahoma"/>
            <family val="2"/>
          </rPr>
          <t>Total exclude others:</t>
        </r>
        <r>
          <rPr>
            <sz val="10"/>
            <color indexed="81"/>
            <rFont val="Tahoma"/>
            <family val="2"/>
          </rPr>
          <t xml:space="preserve">
</t>
        </r>
      </text>
    </comment>
    <comment ref="P29" authorId="0" shapeId="0" xr:uid="{00000000-0006-0000-0200-00000B000000}">
      <text>
        <r>
          <rPr>
            <b/>
            <sz val="10"/>
            <color indexed="81"/>
            <rFont val="Tahoma"/>
            <family val="2"/>
          </rPr>
          <t>"True" scoring excluding others</t>
        </r>
      </text>
    </comment>
    <comment ref="Q29" authorId="0" shapeId="0" xr:uid="{00000000-0006-0000-0200-00000C000000}">
      <text>
        <r>
          <rPr>
            <b/>
            <sz val="10"/>
            <color indexed="81"/>
            <rFont val="Tahoma"/>
            <family val="2"/>
          </rPr>
          <t>"True" scoring excluding others</t>
        </r>
      </text>
    </comment>
    <comment ref="R29" authorId="0" shapeId="0" xr:uid="{00000000-0006-0000-0200-00000D000000}">
      <text>
        <r>
          <rPr>
            <b/>
            <sz val="9"/>
            <color indexed="81"/>
            <rFont val="Tahoma"/>
            <family val="2"/>
          </rPr>
          <t>Rounded up to nearest %</t>
        </r>
        <r>
          <rPr>
            <sz val="9"/>
            <color indexed="81"/>
            <rFont val="Tahoma"/>
            <family val="2"/>
          </rPr>
          <t xml:space="preserve">
</t>
        </r>
      </text>
    </comment>
    <comment ref="V97" authorId="2" shapeId="0" xr:uid="{00000000-0006-0000-0200-00000F000000}">
      <text>
        <r>
          <rPr>
            <b/>
            <sz val="9"/>
            <color indexed="81"/>
            <rFont val="Tahoma"/>
            <family val="2"/>
          </rPr>
          <t>To enable 'error' msg in control feature</t>
        </r>
        <r>
          <rPr>
            <sz val="9"/>
            <color indexed="81"/>
            <rFont val="Tahoma"/>
            <family val="2"/>
          </rPr>
          <t xml:space="preserve">
</t>
        </r>
      </text>
    </comment>
    <comment ref="B109" authorId="2" shapeId="0" xr:uid="{00000000-0006-0000-0200-000010000000}">
      <text>
        <r>
          <rPr>
            <b/>
            <sz val="9"/>
            <color indexed="81"/>
            <rFont val="Tahoma"/>
            <family val="2"/>
          </rPr>
          <t xml:space="preserve">IRAS: [2] </t>
        </r>
        <r>
          <rPr>
            <sz val="9"/>
            <color indexed="81"/>
            <rFont val="Tahoma"/>
            <family val="2"/>
          </rPr>
          <t xml:space="preserve">From 1 Jan 2019, business is required to apply CA on a relevant supply of prescribed goods made to a GST-registered customer for his business purpose if the GST-exclusive value of the supply exceeds $10,000. Please refer to e-Tax Guide “GST: Customer Accounting for Prescribed Goods”. </t>
        </r>
      </text>
    </comment>
    <comment ref="B122" authorId="2" shapeId="0" xr:uid="{B5B1913A-7EF9-4809-9418-75FB6CDB4AAD}">
      <text>
        <r>
          <rPr>
            <b/>
            <sz val="9"/>
            <color indexed="81"/>
            <rFont val="Tahoma"/>
            <family val="2"/>
          </rPr>
          <t>IRAS: [3]</t>
        </r>
        <r>
          <rPr>
            <sz val="9"/>
            <color indexed="81"/>
            <rFont val="Tahoma"/>
            <family val="2"/>
          </rPr>
          <t xml:space="preserve"> Under the RC mechanism, when a supplier who belongs outside Singapore makes a business-to-business supply of services and/or LVG within the scope of RC to a GST-registered person in Singapore, the GST-registered recipient would be required to account for GST on the value of the imported services and LVG as if the recipient was the supplier. 
The GST-registered recipient would be allowed to claim the corresponding GST as its input tax, subject to the normal input tax recovery rules. Please refer to e-Tax Guide on “GST: Reverse charge”.</t>
        </r>
      </text>
    </comment>
    <comment ref="B217" authorId="0" shapeId="0" xr:uid="{5B9ED3E1-CB75-4429-A898-ABDD121A9589}">
      <text>
        <r>
          <rPr>
            <b/>
            <sz val="10"/>
            <color indexed="81"/>
            <rFont val="Tahoma"/>
            <family val="2"/>
          </rPr>
          <t>IRAS: [4]</t>
        </r>
        <r>
          <rPr>
            <sz val="10"/>
            <color indexed="81"/>
            <rFont val="Tahoma"/>
            <family val="2"/>
          </rPr>
          <t xml:space="preserve"> Refers to document issued by the seller to the buyer to correct a genuine mistake or to give a credit.</t>
        </r>
      </text>
    </comment>
    <comment ref="O217" authorId="0" shapeId="0" xr:uid="{00000000-0006-0000-0200-000013000000}">
      <text>
        <r>
          <rPr>
            <b/>
            <sz val="10"/>
            <color indexed="81"/>
            <rFont val="Tahoma"/>
            <family val="2"/>
          </rPr>
          <t>Total exclude others:</t>
        </r>
        <r>
          <rPr>
            <sz val="10"/>
            <color indexed="81"/>
            <rFont val="Tahoma"/>
            <family val="2"/>
          </rPr>
          <t xml:space="preserve">
</t>
        </r>
      </text>
    </comment>
    <comment ref="P217" authorId="0" shapeId="0" xr:uid="{00000000-0006-0000-0200-000014000000}">
      <text>
        <r>
          <rPr>
            <b/>
            <sz val="10"/>
            <color indexed="81"/>
            <rFont val="Tahoma"/>
            <family val="2"/>
          </rPr>
          <t>"True" scoring excluding others</t>
        </r>
      </text>
    </comment>
    <comment ref="Q217" authorId="0" shapeId="0" xr:uid="{00000000-0006-0000-0200-000015000000}">
      <text>
        <r>
          <rPr>
            <b/>
            <sz val="10"/>
            <color indexed="81"/>
            <rFont val="Tahoma"/>
            <family val="2"/>
          </rPr>
          <t>"True" scoring excluding others</t>
        </r>
      </text>
    </comment>
    <comment ref="R217" authorId="0" shapeId="0" xr:uid="{00000000-0006-0000-0200-000016000000}">
      <text>
        <r>
          <rPr>
            <b/>
            <sz val="9"/>
            <color indexed="81"/>
            <rFont val="Tahoma"/>
            <family val="2"/>
          </rPr>
          <t>Rounded up to nearest %</t>
        </r>
        <r>
          <rPr>
            <sz val="9"/>
            <color indexed="81"/>
            <rFont val="Tahoma"/>
            <family val="2"/>
          </rPr>
          <t xml:space="preserve">
</t>
        </r>
      </text>
    </comment>
    <comment ref="V217" authorId="0" shapeId="0" xr:uid="{00000000-0006-0000-0200-000017000000}">
      <text>
        <r>
          <rPr>
            <b/>
            <sz val="10"/>
            <color indexed="81"/>
            <rFont val="Tahoma"/>
            <family val="2"/>
          </rPr>
          <t>"True" scoring excluding others</t>
        </r>
      </text>
    </comment>
    <comment ref="B230" authorId="0" shapeId="0" xr:uid="{E3D635CE-471A-43A5-BBAF-CEB19AAA579F}">
      <text>
        <r>
          <rPr>
            <b/>
            <sz val="10"/>
            <color indexed="81"/>
            <rFont val="Tahoma"/>
            <family val="2"/>
          </rPr>
          <t>IRAS: [5]</t>
        </r>
        <r>
          <rPr>
            <sz val="10"/>
            <color indexed="81"/>
            <rFont val="Tahoma"/>
            <family val="2"/>
          </rPr>
          <t xml:space="preserve"> Examples of transactions under special invoicing rules are Discounted Sale Price Scheme for the sale of second-hand motor vehicle, Approved Marine Fuel Trader Scheme, supplies under the self-billing arrangement and CA for supply of prescribed goods.</t>
        </r>
      </text>
    </comment>
    <comment ref="O257" authorId="0" shapeId="0" xr:uid="{00000000-0006-0000-0200-000019000000}">
      <text>
        <r>
          <rPr>
            <b/>
            <sz val="10"/>
            <color indexed="81"/>
            <rFont val="Tahoma"/>
            <family val="2"/>
          </rPr>
          <t>Total exclude others:</t>
        </r>
        <r>
          <rPr>
            <sz val="10"/>
            <color indexed="81"/>
            <rFont val="Tahoma"/>
            <family val="2"/>
          </rPr>
          <t xml:space="preserve">
</t>
        </r>
      </text>
    </comment>
    <comment ref="P257" authorId="0" shapeId="0" xr:uid="{00000000-0006-0000-0200-00001A000000}">
      <text>
        <r>
          <rPr>
            <b/>
            <sz val="10"/>
            <color indexed="81"/>
            <rFont val="Tahoma"/>
            <family val="2"/>
          </rPr>
          <t>"True" scoring excluding others</t>
        </r>
      </text>
    </comment>
    <comment ref="Q257" authorId="0" shapeId="0" xr:uid="{00000000-0006-0000-0200-00001B000000}">
      <text>
        <r>
          <rPr>
            <b/>
            <sz val="10"/>
            <color indexed="81"/>
            <rFont val="Tahoma"/>
            <family val="2"/>
          </rPr>
          <t>"True" scoring excluding others</t>
        </r>
      </text>
    </comment>
    <comment ref="R257" authorId="3" shapeId="0" xr:uid="{00000000-0006-0000-0200-00001C000000}">
      <text>
        <r>
          <rPr>
            <b/>
            <sz val="9"/>
            <color indexed="81"/>
            <rFont val="Tahoma"/>
            <family val="2"/>
          </rPr>
          <t>Rounded up to nearest %</t>
        </r>
      </text>
    </comment>
    <comment ref="V257" authorId="0" shapeId="0" xr:uid="{00000000-0006-0000-0200-00001D000000}">
      <text>
        <r>
          <rPr>
            <b/>
            <sz val="10"/>
            <color indexed="81"/>
            <rFont val="Tahoma"/>
            <family val="2"/>
          </rPr>
          <t>"True" scoring excluding others</t>
        </r>
      </text>
    </comment>
    <comment ref="O296" authorId="0" shapeId="0" xr:uid="{00000000-0006-0000-0200-00001E000000}">
      <text>
        <r>
          <rPr>
            <b/>
            <sz val="10"/>
            <color indexed="81"/>
            <rFont val="Tahoma"/>
            <family val="2"/>
          </rPr>
          <t>Total exclude others:</t>
        </r>
        <r>
          <rPr>
            <sz val="10"/>
            <color indexed="81"/>
            <rFont val="Tahoma"/>
            <family val="2"/>
          </rPr>
          <t xml:space="preserve">
</t>
        </r>
      </text>
    </comment>
    <comment ref="P296" authorId="0" shapeId="0" xr:uid="{00000000-0006-0000-0200-00001F000000}">
      <text>
        <r>
          <rPr>
            <b/>
            <sz val="10"/>
            <color indexed="81"/>
            <rFont val="Tahoma"/>
            <family val="2"/>
          </rPr>
          <t>"True" scoring excluding others</t>
        </r>
      </text>
    </comment>
    <comment ref="Q296" authorId="0" shapeId="0" xr:uid="{00000000-0006-0000-0200-000020000000}">
      <text>
        <r>
          <rPr>
            <b/>
            <sz val="10"/>
            <color indexed="81"/>
            <rFont val="Tahoma"/>
            <family val="2"/>
          </rPr>
          <t>"True" scoring excluding others</t>
        </r>
      </text>
    </comment>
    <comment ref="R296" authorId="0" shapeId="0" xr:uid="{00000000-0006-0000-0200-000021000000}">
      <text>
        <r>
          <rPr>
            <b/>
            <sz val="9"/>
            <color indexed="81"/>
            <rFont val="Tahoma"/>
            <family val="2"/>
          </rPr>
          <t>Rounded up to nearest %</t>
        </r>
        <r>
          <rPr>
            <sz val="9"/>
            <color indexed="81"/>
            <rFont val="Tahoma"/>
            <family val="2"/>
          </rPr>
          <t xml:space="preserve">
</t>
        </r>
      </text>
    </comment>
    <comment ref="V296" authorId="0" shapeId="0" xr:uid="{00000000-0006-0000-0200-000022000000}">
      <text>
        <r>
          <rPr>
            <b/>
            <sz val="10"/>
            <color indexed="81"/>
            <rFont val="Tahoma"/>
            <family val="2"/>
          </rPr>
          <t>"True" scoring excluding others</t>
        </r>
      </text>
    </comment>
    <comment ref="O309" authorId="0" shapeId="0" xr:uid="{00000000-0006-0000-0200-000023000000}">
      <text>
        <r>
          <rPr>
            <b/>
            <sz val="10"/>
            <color indexed="81"/>
            <rFont val="Tahoma"/>
            <family val="2"/>
          </rPr>
          <t>Total exclude others:</t>
        </r>
        <r>
          <rPr>
            <sz val="10"/>
            <color indexed="81"/>
            <rFont val="Tahoma"/>
            <family val="2"/>
          </rPr>
          <t xml:space="preserve">
</t>
        </r>
      </text>
    </comment>
    <comment ref="P309" authorId="0" shapeId="0" xr:uid="{00000000-0006-0000-0200-000024000000}">
      <text>
        <r>
          <rPr>
            <b/>
            <sz val="10"/>
            <color indexed="81"/>
            <rFont val="Tahoma"/>
            <family val="2"/>
          </rPr>
          <t>"True" scoring excluding others</t>
        </r>
      </text>
    </comment>
    <comment ref="Q309" authorId="0" shapeId="0" xr:uid="{00000000-0006-0000-0200-000025000000}">
      <text>
        <r>
          <rPr>
            <b/>
            <sz val="10"/>
            <color indexed="81"/>
            <rFont val="Tahoma"/>
            <family val="2"/>
          </rPr>
          <t>"True" scoring excluding others</t>
        </r>
      </text>
    </comment>
    <comment ref="R309" authorId="0" shapeId="0" xr:uid="{00000000-0006-0000-0200-000026000000}">
      <text>
        <r>
          <rPr>
            <b/>
            <sz val="9"/>
            <color indexed="81"/>
            <rFont val="Tahoma"/>
            <family val="2"/>
          </rPr>
          <t>Rounded up to nearest %</t>
        </r>
        <r>
          <rPr>
            <sz val="9"/>
            <color indexed="81"/>
            <rFont val="Tahoma"/>
            <family val="2"/>
          </rPr>
          <t xml:space="preserve">
</t>
        </r>
      </text>
    </comment>
    <comment ref="V309" authorId="0" shapeId="0" xr:uid="{00000000-0006-0000-0200-000027000000}">
      <text>
        <r>
          <rPr>
            <b/>
            <sz val="10"/>
            <color indexed="81"/>
            <rFont val="Tahoma"/>
            <family val="2"/>
          </rPr>
          <t>"True" scoring excluding others</t>
        </r>
      </text>
    </comment>
    <comment ref="O330" authorId="0" shapeId="0" xr:uid="{00000000-0006-0000-0200-000028000000}">
      <text>
        <r>
          <rPr>
            <b/>
            <sz val="10"/>
            <color indexed="81"/>
            <rFont val="Tahoma"/>
            <family val="2"/>
          </rPr>
          <t>Total exclude others:</t>
        </r>
        <r>
          <rPr>
            <sz val="10"/>
            <color indexed="81"/>
            <rFont val="Tahoma"/>
            <family val="2"/>
          </rPr>
          <t xml:space="preserve">
</t>
        </r>
      </text>
    </comment>
    <comment ref="P330" authorId="0" shapeId="0" xr:uid="{00000000-0006-0000-0200-000029000000}">
      <text>
        <r>
          <rPr>
            <b/>
            <sz val="10"/>
            <color indexed="81"/>
            <rFont val="Tahoma"/>
            <family val="2"/>
          </rPr>
          <t>"True" scoring excluding others</t>
        </r>
      </text>
    </comment>
    <comment ref="Q330" authorId="0" shapeId="0" xr:uid="{00000000-0006-0000-0200-00002A000000}">
      <text>
        <r>
          <rPr>
            <b/>
            <sz val="10"/>
            <color indexed="81"/>
            <rFont val="Tahoma"/>
            <family val="2"/>
          </rPr>
          <t>"True" scoring excluding others</t>
        </r>
      </text>
    </comment>
    <comment ref="R330" authorId="0" shapeId="0" xr:uid="{00000000-0006-0000-0200-00002B000000}">
      <text>
        <r>
          <rPr>
            <b/>
            <sz val="9"/>
            <color indexed="81"/>
            <rFont val="Tahoma"/>
            <family val="2"/>
          </rPr>
          <t>Rounded up to nearest %</t>
        </r>
        <r>
          <rPr>
            <sz val="9"/>
            <color indexed="81"/>
            <rFont val="Tahoma"/>
            <family val="2"/>
          </rPr>
          <t xml:space="preserve">
</t>
        </r>
      </text>
    </comment>
    <comment ref="V330" authorId="0" shapeId="0" xr:uid="{00000000-0006-0000-0200-00002C000000}">
      <text>
        <r>
          <rPr>
            <b/>
            <sz val="10"/>
            <color indexed="81"/>
            <rFont val="Tahoma"/>
            <family val="2"/>
          </rPr>
          <t>"True" scoring excluding others</t>
        </r>
      </text>
    </comment>
    <comment ref="O404" authorId="0" shapeId="0" xr:uid="{00000000-0006-0000-0200-00002E000000}">
      <text>
        <r>
          <rPr>
            <b/>
            <sz val="10"/>
            <color indexed="81"/>
            <rFont val="Tahoma"/>
            <family val="2"/>
          </rPr>
          <t>Total exclude others:</t>
        </r>
        <r>
          <rPr>
            <sz val="10"/>
            <color indexed="81"/>
            <rFont val="Tahoma"/>
            <family val="2"/>
          </rPr>
          <t xml:space="preserve">
</t>
        </r>
      </text>
    </comment>
    <comment ref="P404" authorId="0" shapeId="0" xr:uid="{00000000-0006-0000-0200-00002F000000}">
      <text>
        <r>
          <rPr>
            <b/>
            <sz val="10"/>
            <color indexed="81"/>
            <rFont val="Tahoma"/>
            <family val="2"/>
          </rPr>
          <t>"True" scoring excluding others</t>
        </r>
      </text>
    </comment>
    <comment ref="Q404" authorId="0" shapeId="0" xr:uid="{00000000-0006-0000-0200-000030000000}">
      <text>
        <r>
          <rPr>
            <b/>
            <sz val="10"/>
            <color indexed="81"/>
            <rFont val="Tahoma"/>
            <family val="2"/>
          </rPr>
          <t>"True" scoring excluding others</t>
        </r>
      </text>
    </comment>
    <comment ref="R404" authorId="0" shapeId="0" xr:uid="{00000000-0006-0000-0200-000031000000}">
      <text>
        <r>
          <rPr>
            <b/>
            <sz val="9"/>
            <color indexed="81"/>
            <rFont val="Tahoma"/>
            <family val="2"/>
          </rPr>
          <t>Rounded up to nearest %</t>
        </r>
        <r>
          <rPr>
            <sz val="9"/>
            <color indexed="81"/>
            <rFont val="Tahoma"/>
            <family val="2"/>
          </rPr>
          <t xml:space="preserve">
</t>
        </r>
      </text>
    </comment>
    <comment ref="V404" authorId="0" shapeId="0" xr:uid="{00000000-0006-0000-0200-000032000000}">
      <text>
        <r>
          <rPr>
            <b/>
            <sz val="10"/>
            <color indexed="81"/>
            <rFont val="Tahoma"/>
            <family val="2"/>
          </rPr>
          <t>"True" scoring excluding others</t>
        </r>
      </text>
    </comment>
    <comment ref="O436" authorId="0" shapeId="0" xr:uid="{00000000-0006-0000-0200-000033000000}">
      <text>
        <r>
          <rPr>
            <b/>
            <sz val="10"/>
            <color indexed="81"/>
            <rFont val="Tahoma"/>
            <family val="2"/>
          </rPr>
          <t>Total exclude others:</t>
        </r>
        <r>
          <rPr>
            <sz val="10"/>
            <color indexed="81"/>
            <rFont val="Tahoma"/>
            <family val="2"/>
          </rPr>
          <t xml:space="preserve">
</t>
        </r>
      </text>
    </comment>
    <comment ref="P436" authorId="0" shapeId="0" xr:uid="{00000000-0006-0000-0200-000034000000}">
      <text>
        <r>
          <rPr>
            <b/>
            <sz val="10"/>
            <color indexed="81"/>
            <rFont val="Tahoma"/>
            <family val="2"/>
          </rPr>
          <t>"True" scoring excluding others</t>
        </r>
      </text>
    </comment>
    <comment ref="Q436" authorId="0" shapeId="0" xr:uid="{00000000-0006-0000-0200-000035000000}">
      <text>
        <r>
          <rPr>
            <b/>
            <sz val="10"/>
            <color indexed="81"/>
            <rFont val="Tahoma"/>
            <family val="2"/>
          </rPr>
          <t>"True" scoring excluding others</t>
        </r>
      </text>
    </comment>
    <comment ref="R436" authorId="0" shapeId="0" xr:uid="{00000000-0006-0000-0200-000036000000}">
      <text>
        <r>
          <rPr>
            <b/>
            <sz val="9"/>
            <color indexed="81"/>
            <rFont val="Tahoma"/>
            <family val="2"/>
          </rPr>
          <t>Rounded up to nearest %</t>
        </r>
        <r>
          <rPr>
            <sz val="9"/>
            <color indexed="81"/>
            <rFont val="Tahoma"/>
            <family val="2"/>
          </rPr>
          <t xml:space="preserve">
</t>
        </r>
      </text>
    </comment>
    <comment ref="V436" authorId="0" shapeId="0" xr:uid="{00000000-0006-0000-0200-000037000000}">
      <text>
        <r>
          <rPr>
            <b/>
            <sz val="10"/>
            <color indexed="81"/>
            <rFont val="Tahoma"/>
            <family val="2"/>
          </rPr>
          <t>"True" scoring excluding others</t>
        </r>
      </text>
    </comment>
    <comment ref="C450" authorId="0" shapeId="0" xr:uid="{E4008E1B-DF74-4E76-8708-7E31475F1116}">
      <text>
        <r>
          <rPr>
            <b/>
            <sz val="10"/>
            <color indexed="81"/>
            <rFont val="Tahoma"/>
            <family val="2"/>
          </rPr>
          <t xml:space="preserve">IRAS: [6] </t>
        </r>
        <r>
          <rPr>
            <sz val="10"/>
            <color indexed="81"/>
            <rFont val="Tahoma"/>
            <family val="2"/>
          </rPr>
          <t>Please refer to IRAS website for a list of international services that qualify for zero-rating.</t>
        </r>
      </text>
    </comment>
    <comment ref="C453" authorId="0" shapeId="0" xr:uid="{C56A1613-6D77-4449-BE34-579CC2E63BE5}">
      <text>
        <r>
          <rPr>
            <b/>
            <sz val="10"/>
            <color indexed="81"/>
            <rFont val="Tahoma"/>
            <family val="2"/>
          </rPr>
          <t>IRAS: [7]</t>
        </r>
        <r>
          <rPr>
            <sz val="10"/>
            <color indexed="81"/>
            <rFont val="Tahoma"/>
            <family val="2"/>
          </rPr>
          <t xml:space="preserve"> Important information includes the following: belonging status of the recipient; whether services supplied are directly in connection with goods/land located outside Singapore; goods for export; where/when the services are performed etc.</t>
        </r>
      </text>
    </comment>
    <comment ref="A461" authorId="3" shapeId="0" xr:uid="{3213CEB3-614D-452F-9DAD-12921C37D233}">
      <text>
        <r>
          <rPr>
            <b/>
            <sz val="9"/>
            <color indexed="81"/>
            <rFont val="Tahoma"/>
            <family val="2"/>
          </rPr>
          <t xml:space="preserve">IRAS: [8] </t>
        </r>
        <r>
          <rPr>
            <sz val="9"/>
            <color indexed="81"/>
            <rFont val="Tahoma"/>
            <family val="2"/>
          </rPr>
          <t>The business may tick "</t>
        </r>
        <r>
          <rPr>
            <sz val="10"/>
            <color indexed="81"/>
            <rFont val="Tahoma"/>
            <family val="2"/>
          </rPr>
          <t>N.A." if it only makes regulation 33 exempt supplies.</t>
        </r>
      </text>
    </comment>
    <comment ref="O463" authorId="0" shapeId="0" xr:uid="{00000000-0006-0000-0200-00003B000000}">
      <text>
        <r>
          <rPr>
            <b/>
            <sz val="10"/>
            <color indexed="81"/>
            <rFont val="Tahoma"/>
            <family val="2"/>
          </rPr>
          <t>Total exclude others:</t>
        </r>
        <r>
          <rPr>
            <sz val="10"/>
            <color indexed="81"/>
            <rFont val="Tahoma"/>
            <family val="2"/>
          </rPr>
          <t xml:space="preserve">
</t>
        </r>
      </text>
    </comment>
    <comment ref="P463" authorId="0" shapeId="0" xr:uid="{00000000-0006-0000-0200-00003C000000}">
      <text>
        <r>
          <rPr>
            <b/>
            <sz val="10"/>
            <color indexed="81"/>
            <rFont val="Tahoma"/>
            <family val="2"/>
          </rPr>
          <t>"True" scoring excluding others</t>
        </r>
      </text>
    </comment>
    <comment ref="Q463" authorId="0" shapeId="0" xr:uid="{00000000-0006-0000-0200-00003D000000}">
      <text>
        <r>
          <rPr>
            <b/>
            <sz val="10"/>
            <color indexed="81"/>
            <rFont val="Tahoma"/>
            <family val="2"/>
          </rPr>
          <t>"True" scoring excluding others</t>
        </r>
      </text>
    </comment>
    <comment ref="R463" authorId="0" shapeId="0" xr:uid="{00000000-0006-0000-0200-00003E000000}">
      <text>
        <r>
          <rPr>
            <b/>
            <sz val="9"/>
            <color indexed="81"/>
            <rFont val="Tahoma"/>
            <family val="2"/>
          </rPr>
          <t>Rounded up to nearest %</t>
        </r>
        <r>
          <rPr>
            <sz val="9"/>
            <color indexed="81"/>
            <rFont val="Tahoma"/>
            <family val="2"/>
          </rPr>
          <t xml:space="preserve">
</t>
        </r>
      </text>
    </comment>
    <comment ref="V463" authorId="0" shapeId="0" xr:uid="{00000000-0006-0000-0200-00003F000000}">
      <text>
        <r>
          <rPr>
            <b/>
            <sz val="10"/>
            <color indexed="81"/>
            <rFont val="Tahoma"/>
            <family val="2"/>
          </rPr>
          <t>"True" scoring excluding others</t>
        </r>
      </text>
    </comment>
    <comment ref="A505" authorId="2" shapeId="0" xr:uid="{055D6C69-8098-4643-92E4-5D6F6DD532D7}">
      <text>
        <r>
          <rPr>
            <b/>
            <sz val="9"/>
            <color indexed="81"/>
            <rFont val="Tahoma"/>
            <family val="2"/>
          </rPr>
          <t>IRAS: [9]</t>
        </r>
        <r>
          <rPr>
            <sz val="9"/>
            <color indexed="81"/>
            <rFont val="Tahoma"/>
            <family val="2"/>
          </rPr>
          <t xml:space="preserve"> Examples of GST schemes include Approved Contract Manufacturer and Trader (ACMT) Scheme, Approved Marine Fuel Trader (MFT) Scheme, Approved Third Party Logistics (3PL) Company Scheme, Gross Margin Scheme, Tourist Refund Scheme (as independent retailer), Approved Refiner and Consolidator Scheme, Specialised Warehouse Scheme, Hand-Carried Exports Scheme.
</t>
        </r>
      </text>
    </comment>
    <comment ref="O507" authorId="0" shapeId="0" xr:uid="{00000000-0006-0000-0200-000041000000}">
      <text>
        <r>
          <rPr>
            <b/>
            <sz val="10"/>
            <color indexed="81"/>
            <rFont val="Tahoma"/>
            <family val="2"/>
          </rPr>
          <t>Total exclude others:</t>
        </r>
        <r>
          <rPr>
            <sz val="10"/>
            <color indexed="81"/>
            <rFont val="Tahoma"/>
            <family val="2"/>
          </rPr>
          <t xml:space="preserve">
</t>
        </r>
      </text>
    </comment>
    <comment ref="P507" authorId="0" shapeId="0" xr:uid="{00000000-0006-0000-0200-000042000000}">
      <text>
        <r>
          <rPr>
            <b/>
            <sz val="10"/>
            <color indexed="81"/>
            <rFont val="Tahoma"/>
            <family val="2"/>
          </rPr>
          <t>"True" scoring excluding others</t>
        </r>
      </text>
    </comment>
    <comment ref="Q507" authorId="0" shapeId="0" xr:uid="{00000000-0006-0000-0200-000043000000}">
      <text>
        <r>
          <rPr>
            <b/>
            <sz val="10"/>
            <color indexed="81"/>
            <rFont val="Tahoma"/>
            <family val="2"/>
          </rPr>
          <t>"True" scoring excluding others</t>
        </r>
      </text>
    </comment>
    <comment ref="R507" authorId="0" shapeId="0" xr:uid="{00000000-0006-0000-0200-000044000000}">
      <text>
        <r>
          <rPr>
            <b/>
            <sz val="9"/>
            <color indexed="81"/>
            <rFont val="Tahoma"/>
            <family val="2"/>
          </rPr>
          <t>Rounded up to nearest %</t>
        </r>
        <r>
          <rPr>
            <sz val="9"/>
            <color indexed="81"/>
            <rFont val="Tahoma"/>
            <family val="2"/>
          </rPr>
          <t xml:space="preserve">
</t>
        </r>
      </text>
    </comment>
    <comment ref="V507" authorId="0" shapeId="0" xr:uid="{00000000-0006-0000-0200-000045000000}">
      <text>
        <r>
          <rPr>
            <b/>
            <sz val="10"/>
            <color indexed="81"/>
            <rFont val="Tahoma"/>
            <family val="2"/>
          </rPr>
          <t>"True" scoring excluding others</t>
        </r>
      </text>
    </comment>
    <comment ref="B533" authorId="2" shapeId="0" xr:uid="{6D6361A4-13C8-47BE-91B8-C4D23C5BC9BF}">
      <text>
        <r>
          <rPr>
            <b/>
            <sz val="9"/>
            <color indexed="81"/>
            <rFont val="Tahoma"/>
            <family val="2"/>
          </rPr>
          <t xml:space="preserve">IRAS:[10] </t>
        </r>
        <r>
          <rPr>
            <sz val="9"/>
            <color indexed="81"/>
            <rFont val="Tahoma"/>
            <family val="2"/>
          </rPr>
          <t xml:space="preserve">Relevant supply refers to local supply of prescribed goods (mobile phones, memory cards and off-the-shelf software) where the GST-exclusive sale value exceeds $10,000 and is not an excepted supply. Customer will be responsible for the accounting of output tax and supplier will issue a CA tax invoice to the GST-registered customer to show no GST was collected.   </t>
        </r>
      </text>
    </comment>
    <comment ref="O533" authorId="0" shapeId="0" xr:uid="{00000000-0006-0000-0200-000047000000}">
      <text>
        <r>
          <rPr>
            <b/>
            <sz val="10"/>
            <color indexed="81"/>
            <rFont val="Tahoma"/>
            <family val="2"/>
          </rPr>
          <t>Total exclude others:</t>
        </r>
        <r>
          <rPr>
            <sz val="10"/>
            <color indexed="81"/>
            <rFont val="Tahoma"/>
            <family val="2"/>
          </rPr>
          <t xml:space="preserve">
</t>
        </r>
      </text>
    </comment>
    <comment ref="P533" authorId="0" shapeId="0" xr:uid="{00000000-0006-0000-0200-000048000000}">
      <text>
        <r>
          <rPr>
            <b/>
            <sz val="10"/>
            <color indexed="81"/>
            <rFont val="Tahoma"/>
            <family val="2"/>
          </rPr>
          <t>"True" scoring excluding others</t>
        </r>
      </text>
    </comment>
    <comment ref="Q533" authorId="0" shapeId="0" xr:uid="{00000000-0006-0000-0200-000049000000}">
      <text>
        <r>
          <rPr>
            <b/>
            <sz val="10"/>
            <color indexed="81"/>
            <rFont val="Tahoma"/>
            <family val="2"/>
          </rPr>
          <t>"True" scoring excluding others</t>
        </r>
      </text>
    </comment>
    <comment ref="R533" authorId="0" shapeId="0" xr:uid="{00000000-0006-0000-0200-00004A000000}">
      <text>
        <r>
          <rPr>
            <b/>
            <sz val="9"/>
            <color indexed="81"/>
            <rFont val="Tahoma"/>
            <family val="2"/>
          </rPr>
          <t>Rounded up to nearest %</t>
        </r>
        <r>
          <rPr>
            <sz val="9"/>
            <color indexed="81"/>
            <rFont val="Tahoma"/>
            <family val="2"/>
          </rPr>
          <t xml:space="preserve">
</t>
        </r>
      </text>
    </comment>
    <comment ref="V533" authorId="0" shapeId="0" xr:uid="{00000000-0006-0000-0200-00004B000000}">
      <text>
        <r>
          <rPr>
            <b/>
            <sz val="10"/>
            <color indexed="81"/>
            <rFont val="Tahoma"/>
            <family val="2"/>
          </rPr>
          <t>"True" scoring excluding others</t>
        </r>
      </text>
    </comment>
    <comment ref="C555" authorId="2" shapeId="0" xr:uid="{7BA4C31A-50C3-4B4F-A8C4-F121241D0B3F}">
      <text>
        <r>
          <rPr>
            <b/>
            <sz val="9"/>
            <color indexed="81"/>
            <rFont val="Tahoma"/>
            <family val="2"/>
          </rPr>
          <t xml:space="preserve">IRAS: [11] </t>
        </r>
        <r>
          <rPr>
            <sz val="9"/>
            <color indexed="81"/>
            <rFont val="Tahoma"/>
            <family val="2"/>
          </rPr>
          <t xml:space="preserve">An excepted supply refers to 
(a) a supply of goods made under the Gross Margin Scheme; 
(b) a supply of goods made under the Approved 3PL Company Scheme or Approved Refiner and Consolidator Scheme to an approved/specified person; and 
(c) a deemed taxable supply of goods arising from the transfer or disposal of goods for no consideration. 
</t>
        </r>
      </text>
    </comment>
    <comment ref="O621" authorId="0" shapeId="0" xr:uid="{00000000-0006-0000-0200-00004D000000}">
      <text>
        <r>
          <rPr>
            <b/>
            <sz val="10"/>
            <color indexed="81"/>
            <rFont val="Tahoma"/>
            <family val="2"/>
          </rPr>
          <t>Total exclude others:</t>
        </r>
        <r>
          <rPr>
            <sz val="10"/>
            <color indexed="81"/>
            <rFont val="Tahoma"/>
            <family val="2"/>
          </rPr>
          <t xml:space="preserve">
</t>
        </r>
      </text>
    </comment>
    <comment ref="P621" authorId="0" shapeId="0" xr:uid="{00000000-0006-0000-0200-00004E000000}">
      <text>
        <r>
          <rPr>
            <b/>
            <sz val="10"/>
            <color indexed="81"/>
            <rFont val="Tahoma"/>
            <family val="2"/>
          </rPr>
          <t>"True" scoring excluding others</t>
        </r>
      </text>
    </comment>
    <comment ref="Q621" authorId="0" shapeId="0" xr:uid="{00000000-0006-0000-0200-00004F000000}">
      <text>
        <r>
          <rPr>
            <b/>
            <sz val="10"/>
            <color indexed="81"/>
            <rFont val="Tahoma"/>
            <family val="2"/>
          </rPr>
          <t>"True" scoring excluding others</t>
        </r>
      </text>
    </comment>
    <comment ref="R621" authorId="0" shapeId="0" xr:uid="{00000000-0006-0000-0200-000050000000}">
      <text>
        <r>
          <rPr>
            <b/>
            <sz val="9"/>
            <color indexed="81"/>
            <rFont val="Tahoma"/>
            <family val="2"/>
          </rPr>
          <t>Rounded up to nearest %</t>
        </r>
        <r>
          <rPr>
            <sz val="9"/>
            <color indexed="81"/>
            <rFont val="Tahoma"/>
            <family val="2"/>
          </rPr>
          <t xml:space="preserve">
</t>
        </r>
      </text>
    </comment>
    <comment ref="V621" authorId="0" shapeId="0" xr:uid="{00000000-0006-0000-0200-000051000000}">
      <text>
        <r>
          <rPr>
            <b/>
            <sz val="10"/>
            <color indexed="81"/>
            <rFont val="Tahoma"/>
            <family val="2"/>
          </rPr>
          <t>"True" scoring excluding others</t>
        </r>
      </text>
    </comment>
    <comment ref="C761" authorId="2" shapeId="0" xr:uid="{3B53AA5A-F5DB-496E-9FDB-217A6624AF86}">
      <text>
        <r>
          <rPr>
            <b/>
            <sz val="9"/>
            <color indexed="81"/>
            <rFont val="Tahoma"/>
            <family val="2"/>
          </rPr>
          <t xml:space="preserve">IRAS: [12] </t>
        </r>
        <r>
          <rPr>
            <sz val="9"/>
            <color indexed="81"/>
            <rFont val="Tahoma"/>
            <family val="2"/>
          </rPr>
          <t>This is not applicable to businesses that are accorded fixed input tax recovery rates as they are not required to perform longer period adjustments.</t>
        </r>
      </text>
    </comment>
    <comment ref="B790" authorId="4" shapeId="0" xr:uid="{EB51856C-363A-408A-95D1-374473621CA6}">
      <text>
        <r>
          <rPr>
            <b/>
            <sz val="9"/>
            <color indexed="81"/>
            <rFont val="Tahoma"/>
            <family val="2"/>
          </rPr>
          <t xml:space="preserve">IRAS: [13] </t>
        </r>
        <r>
          <rPr>
            <sz val="9"/>
            <color indexed="81"/>
            <rFont val="Tahoma"/>
            <family val="2"/>
          </rPr>
          <t xml:space="preserve">Underlying suppliers refer to both local and overseas suppliers if the business has elected to account for GST on all remote services.  </t>
        </r>
      </text>
    </comment>
    <comment ref="O790" authorId="0" shapeId="0" xr:uid="{00000000-0006-0000-0200-000054000000}">
      <text>
        <r>
          <rPr>
            <b/>
            <sz val="10"/>
            <color indexed="81"/>
            <rFont val="Tahoma"/>
            <family val="2"/>
          </rPr>
          <t>Total exclude others:</t>
        </r>
        <r>
          <rPr>
            <sz val="10"/>
            <color indexed="81"/>
            <rFont val="Tahoma"/>
            <family val="2"/>
          </rPr>
          <t xml:space="preserve">
</t>
        </r>
      </text>
    </comment>
    <comment ref="P790" authorId="0" shapeId="0" xr:uid="{00000000-0006-0000-0200-000055000000}">
      <text>
        <r>
          <rPr>
            <b/>
            <sz val="10"/>
            <color indexed="81"/>
            <rFont val="Tahoma"/>
            <family val="2"/>
          </rPr>
          <t>"True" scoring excluding others</t>
        </r>
      </text>
    </comment>
    <comment ref="Q790" authorId="0" shapeId="0" xr:uid="{00000000-0006-0000-0200-000056000000}">
      <text>
        <r>
          <rPr>
            <b/>
            <sz val="10"/>
            <color indexed="81"/>
            <rFont val="Tahoma"/>
            <family val="2"/>
          </rPr>
          <t>"True" scoring excluding others</t>
        </r>
      </text>
    </comment>
    <comment ref="R790" authorId="0" shapeId="0" xr:uid="{00000000-0006-0000-0200-000057000000}">
      <text>
        <r>
          <rPr>
            <b/>
            <sz val="9"/>
            <color indexed="81"/>
            <rFont val="Tahoma"/>
            <family val="2"/>
          </rPr>
          <t>Rounded up to nearest %</t>
        </r>
        <r>
          <rPr>
            <sz val="9"/>
            <color indexed="81"/>
            <rFont val="Tahoma"/>
            <family val="2"/>
          </rPr>
          <t xml:space="preserve">
</t>
        </r>
      </text>
    </comment>
    <comment ref="V790" authorId="0" shapeId="0" xr:uid="{00000000-0006-0000-0200-000058000000}">
      <text>
        <r>
          <rPr>
            <b/>
            <sz val="10"/>
            <color indexed="81"/>
            <rFont val="Tahoma"/>
            <family val="2"/>
          </rPr>
          <t>"True" scoring excluding others</t>
        </r>
      </text>
    </comment>
    <comment ref="O850" authorId="0" shapeId="0" xr:uid="{223784DC-3B2D-4B17-847F-9DC59BFBC8FA}">
      <text>
        <r>
          <rPr>
            <b/>
            <sz val="10"/>
            <color indexed="81"/>
            <rFont val="Tahoma"/>
            <family val="2"/>
          </rPr>
          <t>Total exclude others:</t>
        </r>
        <r>
          <rPr>
            <sz val="10"/>
            <color indexed="81"/>
            <rFont val="Tahoma"/>
            <family val="2"/>
          </rPr>
          <t xml:space="preserve">
</t>
        </r>
      </text>
    </comment>
    <comment ref="P850" authorId="0" shapeId="0" xr:uid="{F89E1015-A75D-460B-82B7-F1CEF69A7289}">
      <text>
        <r>
          <rPr>
            <b/>
            <sz val="10"/>
            <color indexed="81"/>
            <rFont val="Tahoma"/>
            <family val="2"/>
          </rPr>
          <t>"True" scoring excluding others</t>
        </r>
      </text>
    </comment>
    <comment ref="Q850" authorId="0" shapeId="0" xr:uid="{47204776-7C1D-4661-9FA4-DFF28AE93FF2}">
      <text>
        <r>
          <rPr>
            <b/>
            <sz val="10"/>
            <color indexed="81"/>
            <rFont val="Tahoma"/>
            <family val="2"/>
          </rPr>
          <t>"True" scoring excluding others</t>
        </r>
      </text>
    </comment>
    <comment ref="R850" authorId="0" shapeId="0" xr:uid="{D077E543-116E-4D1F-BF6C-682FDACA6825}">
      <text>
        <r>
          <rPr>
            <b/>
            <sz val="9"/>
            <color indexed="81"/>
            <rFont val="Tahoma"/>
            <family val="2"/>
          </rPr>
          <t>Rounded up to nearest %</t>
        </r>
        <r>
          <rPr>
            <sz val="9"/>
            <color indexed="81"/>
            <rFont val="Tahoma"/>
            <family val="2"/>
          </rPr>
          <t xml:space="preserve">
</t>
        </r>
      </text>
    </comment>
    <comment ref="V850" authorId="0" shapeId="0" xr:uid="{C1C09E09-29DC-4620-8D78-F472D98B3803}">
      <text>
        <r>
          <rPr>
            <b/>
            <sz val="10"/>
            <color indexed="81"/>
            <rFont val="Tahoma"/>
            <family val="2"/>
          </rPr>
          <t>"True" scoring excluding others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cyt (b4 wking gp disc)</author>
    <author>INLNIAI</author>
  </authors>
  <commentList>
    <comment ref="J11" authorId="0" shapeId="0" xr:uid="{00000000-0006-0000-0300-000001000000}">
      <text>
        <r>
          <rPr>
            <b/>
            <sz val="10"/>
            <color indexed="81"/>
            <rFont val="Tahoma"/>
            <family val="2"/>
          </rPr>
          <t xml:space="preserve">IRAS: [1] </t>
        </r>
        <r>
          <rPr>
            <sz val="10"/>
            <color indexed="81"/>
            <rFont val="Tahoma"/>
            <family val="2"/>
          </rPr>
          <t xml:space="preserve">Please tick </t>
        </r>
        <r>
          <rPr>
            <sz val="10"/>
            <color indexed="81"/>
            <rFont val="Wingdings"/>
            <charset val="2"/>
          </rPr>
          <t>þ</t>
        </r>
        <r>
          <rPr>
            <sz val="10"/>
            <color indexed="81"/>
            <rFont val="Tahoma"/>
            <family val="2"/>
          </rPr>
          <t xml:space="preserve"> if the control features or their equivalent are present.  The key controls will be reflected based on the selection of control features present. 
"N.A." - Not Applicable</t>
        </r>
      </text>
    </comment>
    <comment ref="L11" authorId="1" shapeId="0" xr:uid="{00000000-0006-0000-0300-000002000000}">
      <text>
        <r>
          <rPr>
            <b/>
            <sz val="9"/>
            <color indexed="81"/>
            <rFont val="Tahoma"/>
            <family val="2"/>
          </rPr>
          <t xml:space="preserve">IRAS: </t>
        </r>
        <r>
          <rPr>
            <sz val="9"/>
            <color indexed="81"/>
            <rFont val="Tahoma"/>
            <family val="2"/>
          </rPr>
          <t>This may be used to make reference to your working paper /process flow.</t>
        </r>
      </text>
    </comment>
    <comment ref="O16" authorId="0" shapeId="0" xr:uid="{00000000-0006-0000-0300-000003000000}">
      <text>
        <r>
          <rPr>
            <b/>
            <sz val="10"/>
            <color indexed="81"/>
            <rFont val="Tahoma"/>
            <family val="2"/>
          </rPr>
          <t>Total exclude others:</t>
        </r>
        <r>
          <rPr>
            <sz val="10"/>
            <color indexed="81"/>
            <rFont val="Tahoma"/>
            <family val="2"/>
          </rPr>
          <t xml:space="preserve">
</t>
        </r>
      </text>
    </comment>
    <comment ref="P16" authorId="0" shapeId="0" xr:uid="{00000000-0006-0000-0300-000004000000}">
      <text>
        <r>
          <rPr>
            <b/>
            <sz val="10"/>
            <color indexed="81"/>
            <rFont val="Tahoma"/>
            <family val="2"/>
          </rPr>
          <t>"True" scoring excluding others</t>
        </r>
      </text>
    </comment>
    <comment ref="Q16" authorId="0" shapeId="0" xr:uid="{00000000-0006-0000-0300-000005000000}">
      <text>
        <r>
          <rPr>
            <b/>
            <sz val="10"/>
            <color indexed="81"/>
            <rFont val="Tahoma"/>
            <family val="2"/>
          </rPr>
          <t>"True" scoring excluding others</t>
        </r>
      </text>
    </comment>
    <comment ref="R16" authorId="0" shapeId="0" xr:uid="{00000000-0006-0000-0300-000006000000}">
      <text>
        <r>
          <rPr>
            <b/>
            <sz val="9"/>
            <color indexed="81"/>
            <rFont val="Tahoma"/>
            <family val="2"/>
          </rPr>
          <t>Rounded up to nearest %</t>
        </r>
        <r>
          <rPr>
            <sz val="9"/>
            <color indexed="81"/>
            <rFont val="Tahoma"/>
            <family val="2"/>
          </rPr>
          <t xml:space="preserve">
</t>
        </r>
      </text>
    </comment>
    <comment ref="V16" authorId="0" shapeId="0" xr:uid="{00000000-0006-0000-0300-000007000000}">
      <text>
        <r>
          <rPr>
            <b/>
            <sz val="10"/>
            <color indexed="81"/>
            <rFont val="Tahoma"/>
            <family val="2"/>
          </rPr>
          <t>"True" scoring excluding others</t>
        </r>
      </text>
    </comment>
    <comment ref="O31" authorId="0" shapeId="0" xr:uid="{00000000-0006-0000-0300-000008000000}">
      <text>
        <r>
          <rPr>
            <b/>
            <sz val="10"/>
            <color indexed="81"/>
            <rFont val="Tahoma"/>
            <family val="2"/>
          </rPr>
          <t>Total exclude others:</t>
        </r>
        <r>
          <rPr>
            <sz val="10"/>
            <color indexed="81"/>
            <rFont val="Tahoma"/>
            <family val="2"/>
          </rPr>
          <t xml:space="preserve">
</t>
        </r>
      </text>
    </comment>
    <comment ref="P31" authorId="0" shapeId="0" xr:uid="{00000000-0006-0000-0300-000009000000}">
      <text>
        <r>
          <rPr>
            <b/>
            <sz val="10"/>
            <color indexed="81"/>
            <rFont val="Tahoma"/>
            <family val="2"/>
          </rPr>
          <t>"True" scoring excluding others</t>
        </r>
      </text>
    </comment>
    <comment ref="Q31" authorId="0" shapeId="0" xr:uid="{00000000-0006-0000-0300-00000A000000}">
      <text>
        <r>
          <rPr>
            <b/>
            <sz val="10"/>
            <color indexed="81"/>
            <rFont val="Tahoma"/>
            <family val="2"/>
          </rPr>
          <t>"True" scoring excluding others</t>
        </r>
      </text>
    </comment>
    <comment ref="R31" authorId="0" shapeId="0" xr:uid="{00000000-0006-0000-0300-00000B000000}">
      <text>
        <r>
          <rPr>
            <b/>
            <sz val="9"/>
            <color indexed="81"/>
            <rFont val="Tahoma"/>
            <family val="2"/>
          </rPr>
          <t>Rounded up to nearest %</t>
        </r>
        <r>
          <rPr>
            <sz val="9"/>
            <color indexed="81"/>
            <rFont val="Tahoma"/>
            <family val="2"/>
          </rPr>
          <t xml:space="preserve">
</t>
        </r>
      </text>
    </comment>
    <comment ref="V31" authorId="0" shapeId="0" xr:uid="{00000000-0006-0000-0300-00000C000000}">
      <text>
        <r>
          <rPr>
            <b/>
            <sz val="10"/>
            <color indexed="81"/>
            <rFont val="Tahoma"/>
            <family val="2"/>
          </rPr>
          <t>"True" scoring excluding others</t>
        </r>
      </text>
    </comment>
    <comment ref="O161" authorId="0" shapeId="0" xr:uid="{00000000-0006-0000-0300-00000D000000}">
      <text>
        <r>
          <rPr>
            <b/>
            <sz val="10"/>
            <color indexed="81"/>
            <rFont val="Tahoma"/>
            <family val="2"/>
          </rPr>
          <t>Total exclude others:</t>
        </r>
        <r>
          <rPr>
            <sz val="10"/>
            <color indexed="81"/>
            <rFont val="Tahoma"/>
            <family val="2"/>
          </rPr>
          <t xml:space="preserve">
</t>
        </r>
      </text>
    </comment>
    <comment ref="P161" authorId="0" shapeId="0" xr:uid="{00000000-0006-0000-0300-00000E000000}">
      <text>
        <r>
          <rPr>
            <b/>
            <sz val="10"/>
            <color indexed="81"/>
            <rFont val="Tahoma"/>
            <family val="2"/>
          </rPr>
          <t>"True" scoring excluding others</t>
        </r>
      </text>
    </comment>
    <comment ref="Q161" authorId="0" shapeId="0" xr:uid="{00000000-0006-0000-0300-00000F000000}">
      <text>
        <r>
          <rPr>
            <b/>
            <sz val="10"/>
            <color indexed="81"/>
            <rFont val="Tahoma"/>
            <family val="2"/>
          </rPr>
          <t>"True" scoring excluding others</t>
        </r>
      </text>
    </comment>
    <comment ref="R161" authorId="0" shapeId="0" xr:uid="{00000000-0006-0000-0300-000010000000}">
      <text>
        <r>
          <rPr>
            <b/>
            <sz val="9"/>
            <color indexed="81"/>
            <rFont val="Tahoma"/>
            <family val="2"/>
          </rPr>
          <t>Rounded up to nearest %</t>
        </r>
        <r>
          <rPr>
            <sz val="9"/>
            <color indexed="81"/>
            <rFont val="Tahoma"/>
            <family val="2"/>
          </rPr>
          <t xml:space="preserve">
</t>
        </r>
      </text>
    </comment>
    <comment ref="V161" authorId="0" shapeId="0" xr:uid="{00000000-0006-0000-0300-000011000000}">
      <text>
        <r>
          <rPr>
            <b/>
            <sz val="10"/>
            <color indexed="81"/>
            <rFont val="Tahoma"/>
            <family val="2"/>
          </rPr>
          <t>"True" scoring excluding others</t>
        </r>
      </text>
    </comment>
    <comment ref="O238" authorId="0" shapeId="0" xr:uid="{00000000-0006-0000-0300-000012000000}">
      <text>
        <r>
          <rPr>
            <b/>
            <sz val="10"/>
            <color indexed="81"/>
            <rFont val="Tahoma"/>
            <family val="2"/>
          </rPr>
          <t>Total exclude others:</t>
        </r>
        <r>
          <rPr>
            <sz val="10"/>
            <color indexed="81"/>
            <rFont val="Tahoma"/>
            <family val="2"/>
          </rPr>
          <t xml:space="preserve">
</t>
        </r>
      </text>
    </comment>
    <comment ref="P238" authorId="0" shapeId="0" xr:uid="{00000000-0006-0000-0300-000013000000}">
      <text>
        <r>
          <rPr>
            <b/>
            <sz val="10"/>
            <color indexed="81"/>
            <rFont val="Tahoma"/>
            <family val="2"/>
          </rPr>
          <t>"True" scoring excluding others</t>
        </r>
      </text>
    </comment>
    <comment ref="Q238" authorId="0" shapeId="0" xr:uid="{00000000-0006-0000-0300-000014000000}">
      <text>
        <r>
          <rPr>
            <b/>
            <sz val="10"/>
            <color indexed="81"/>
            <rFont val="Tahoma"/>
            <family val="2"/>
          </rPr>
          <t>"True" scoring excluding others</t>
        </r>
      </text>
    </comment>
    <comment ref="R238" authorId="0" shapeId="0" xr:uid="{00000000-0006-0000-0300-000015000000}">
      <text>
        <r>
          <rPr>
            <b/>
            <sz val="9"/>
            <color indexed="81"/>
            <rFont val="Tahoma"/>
            <family val="2"/>
          </rPr>
          <t>Rounded up to nearest %</t>
        </r>
        <r>
          <rPr>
            <sz val="9"/>
            <color indexed="81"/>
            <rFont val="Tahoma"/>
            <family val="2"/>
          </rPr>
          <t xml:space="preserve">
</t>
        </r>
      </text>
    </comment>
    <comment ref="V238" authorId="0" shapeId="0" xr:uid="{00000000-0006-0000-0300-000016000000}">
      <text>
        <r>
          <rPr>
            <b/>
            <sz val="10"/>
            <color indexed="81"/>
            <rFont val="Tahoma"/>
            <family val="2"/>
          </rPr>
          <t>"True" scoring excluding others</t>
        </r>
      </text>
    </comment>
    <comment ref="O258" authorId="0" shapeId="0" xr:uid="{00000000-0006-0000-0300-000017000000}">
      <text>
        <r>
          <rPr>
            <b/>
            <sz val="10"/>
            <color indexed="81"/>
            <rFont val="Tahoma"/>
            <family val="2"/>
          </rPr>
          <t>Total exclude others:</t>
        </r>
        <r>
          <rPr>
            <sz val="10"/>
            <color indexed="81"/>
            <rFont val="Tahoma"/>
            <family val="2"/>
          </rPr>
          <t xml:space="preserve">
</t>
        </r>
      </text>
    </comment>
    <comment ref="P258" authorId="0" shapeId="0" xr:uid="{00000000-0006-0000-0300-000018000000}">
      <text>
        <r>
          <rPr>
            <b/>
            <sz val="10"/>
            <color indexed="81"/>
            <rFont val="Tahoma"/>
            <family val="2"/>
          </rPr>
          <t>"True" scoring excluding others</t>
        </r>
      </text>
    </comment>
    <comment ref="Q258" authorId="0" shapeId="0" xr:uid="{00000000-0006-0000-0300-000019000000}">
      <text>
        <r>
          <rPr>
            <b/>
            <sz val="10"/>
            <color indexed="81"/>
            <rFont val="Tahoma"/>
            <family val="2"/>
          </rPr>
          <t>"True" scoring excluding others</t>
        </r>
      </text>
    </comment>
    <comment ref="R258" authorId="0" shapeId="0" xr:uid="{00000000-0006-0000-0300-00001A000000}">
      <text>
        <r>
          <rPr>
            <b/>
            <sz val="9"/>
            <color indexed="81"/>
            <rFont val="Tahoma"/>
            <family val="2"/>
          </rPr>
          <t>Rounded up to nearest %</t>
        </r>
        <r>
          <rPr>
            <sz val="9"/>
            <color indexed="81"/>
            <rFont val="Tahoma"/>
            <family val="2"/>
          </rPr>
          <t xml:space="preserve">
</t>
        </r>
      </text>
    </comment>
    <comment ref="V258" authorId="0" shapeId="0" xr:uid="{00000000-0006-0000-0300-00001B000000}">
      <text>
        <r>
          <rPr>
            <b/>
            <sz val="10"/>
            <color indexed="81"/>
            <rFont val="Tahoma"/>
            <family val="2"/>
          </rPr>
          <t>"True" scoring excluding others</t>
        </r>
      </text>
    </comment>
    <comment ref="O286" authorId="0" shapeId="0" xr:uid="{00000000-0006-0000-0300-00001C000000}">
      <text>
        <r>
          <rPr>
            <b/>
            <sz val="10"/>
            <color indexed="81"/>
            <rFont val="Tahoma"/>
            <family val="2"/>
          </rPr>
          <t>Total exclude others:</t>
        </r>
        <r>
          <rPr>
            <sz val="10"/>
            <color indexed="81"/>
            <rFont val="Tahoma"/>
            <family val="2"/>
          </rPr>
          <t xml:space="preserve">
</t>
        </r>
      </text>
    </comment>
    <comment ref="P286" authorId="0" shapeId="0" xr:uid="{00000000-0006-0000-0300-00001D000000}">
      <text>
        <r>
          <rPr>
            <b/>
            <sz val="10"/>
            <color indexed="81"/>
            <rFont val="Tahoma"/>
            <family val="2"/>
          </rPr>
          <t>"True" scoring excluding others</t>
        </r>
      </text>
    </comment>
    <comment ref="Q286" authorId="0" shapeId="0" xr:uid="{00000000-0006-0000-0300-00001E000000}">
      <text>
        <r>
          <rPr>
            <b/>
            <sz val="10"/>
            <color indexed="81"/>
            <rFont val="Tahoma"/>
            <family val="2"/>
          </rPr>
          <t>"True" scoring excluding others</t>
        </r>
      </text>
    </comment>
    <comment ref="R286" authorId="0" shapeId="0" xr:uid="{00000000-0006-0000-0300-00001F000000}">
      <text>
        <r>
          <rPr>
            <b/>
            <sz val="9"/>
            <color indexed="81"/>
            <rFont val="Tahoma"/>
            <family val="2"/>
          </rPr>
          <t>Rounded up to nearest %</t>
        </r>
        <r>
          <rPr>
            <sz val="9"/>
            <color indexed="81"/>
            <rFont val="Tahoma"/>
            <family val="2"/>
          </rPr>
          <t xml:space="preserve">
</t>
        </r>
      </text>
    </comment>
    <comment ref="V286" authorId="0" shapeId="0" xr:uid="{00000000-0006-0000-0300-000020000000}">
      <text>
        <r>
          <rPr>
            <b/>
            <sz val="10"/>
            <color indexed="81"/>
            <rFont val="Tahoma"/>
            <family val="2"/>
          </rPr>
          <t>"True" scoring excluding others</t>
        </r>
      </text>
    </comment>
    <comment ref="B312" authorId="0" shapeId="0" xr:uid="{00000000-0006-0000-0300-000021000000}">
      <text>
        <r>
          <rPr>
            <b/>
            <sz val="10"/>
            <color indexed="81"/>
            <rFont val="Tahoma"/>
            <family val="2"/>
          </rPr>
          <t>IRAS: [2]</t>
        </r>
        <r>
          <rPr>
            <sz val="10"/>
            <color indexed="81"/>
            <rFont val="Tahoma"/>
            <family val="2"/>
          </rPr>
          <t xml:space="preserve"> Transport documents are those listed under the e-Tax Guide "GST: Guide on Exports".</t>
        </r>
      </text>
    </comment>
    <comment ref="O331" authorId="0" shapeId="0" xr:uid="{00000000-0006-0000-0300-000022000000}">
      <text>
        <r>
          <rPr>
            <b/>
            <sz val="10"/>
            <color indexed="81"/>
            <rFont val="Tahoma"/>
            <family val="2"/>
          </rPr>
          <t>Total exclude others:</t>
        </r>
        <r>
          <rPr>
            <sz val="10"/>
            <color indexed="81"/>
            <rFont val="Tahoma"/>
            <family val="2"/>
          </rPr>
          <t xml:space="preserve">
</t>
        </r>
      </text>
    </comment>
    <comment ref="P331" authorId="0" shapeId="0" xr:uid="{00000000-0006-0000-0300-000023000000}">
      <text>
        <r>
          <rPr>
            <b/>
            <sz val="10"/>
            <color indexed="81"/>
            <rFont val="Tahoma"/>
            <family val="2"/>
          </rPr>
          <t>"True" scoring excluding others</t>
        </r>
      </text>
    </comment>
    <comment ref="Q331" authorId="0" shapeId="0" xr:uid="{00000000-0006-0000-0300-000024000000}">
      <text>
        <r>
          <rPr>
            <b/>
            <sz val="10"/>
            <color indexed="81"/>
            <rFont val="Tahoma"/>
            <family val="2"/>
          </rPr>
          <t>"True" scoring excluding others</t>
        </r>
      </text>
    </comment>
    <comment ref="R331" authorId="0" shapeId="0" xr:uid="{00000000-0006-0000-0300-000025000000}">
      <text>
        <r>
          <rPr>
            <b/>
            <sz val="9"/>
            <color indexed="81"/>
            <rFont val="Tahoma"/>
            <family val="2"/>
          </rPr>
          <t>Rounded up to nearest %</t>
        </r>
        <r>
          <rPr>
            <sz val="9"/>
            <color indexed="81"/>
            <rFont val="Tahoma"/>
            <family val="2"/>
          </rPr>
          <t xml:space="preserve">
</t>
        </r>
      </text>
    </comment>
    <comment ref="V331" authorId="0" shapeId="0" xr:uid="{00000000-0006-0000-0300-000026000000}">
      <text>
        <r>
          <rPr>
            <b/>
            <sz val="10"/>
            <color indexed="81"/>
            <rFont val="Tahoma"/>
            <family val="2"/>
          </rPr>
          <t>"True" scoring excluding others</t>
        </r>
      </text>
    </comment>
    <comment ref="B347" authorId="0" shapeId="0" xr:uid="{00000000-0006-0000-0300-000027000000}">
      <text>
        <r>
          <rPr>
            <b/>
            <sz val="10"/>
            <color indexed="81"/>
            <rFont val="Tahoma"/>
            <family val="2"/>
          </rPr>
          <t>IRAS: [3]</t>
        </r>
        <r>
          <rPr>
            <sz val="10"/>
            <color indexed="81"/>
            <rFont val="Tahoma"/>
            <family val="2"/>
          </rPr>
          <t xml:space="preserve"> Applicable to imports by the four air express companies: DHL International (S) Pte Ltd, Federal Express (S) Pte Ltd, TNT Express (Worldwide) Singapore Pte Ltd and United Parcel Services (S) Pte Ltd. </t>
        </r>
      </text>
    </comment>
    <comment ref="B363" authorId="2" shapeId="0" xr:uid="{00000000-0006-0000-0300-000028000000}">
      <text>
        <r>
          <rPr>
            <b/>
            <sz val="10"/>
            <color indexed="81"/>
            <rFont val="Tahoma"/>
            <family val="2"/>
          </rPr>
          <t xml:space="preserve">IRAS: [4] </t>
        </r>
        <r>
          <rPr>
            <sz val="10"/>
            <color indexed="81"/>
            <rFont val="Tahoma"/>
            <family val="2"/>
          </rPr>
          <t xml:space="preserve"> N.A. can only be selected if the import value is reported based on ME permit.</t>
        </r>
      </text>
    </comment>
    <comment ref="O372" authorId="0" shapeId="0" xr:uid="{00000000-0006-0000-0300-000029000000}">
      <text>
        <r>
          <rPr>
            <b/>
            <sz val="10"/>
            <color indexed="81"/>
            <rFont val="Tahoma"/>
            <family val="2"/>
          </rPr>
          <t>Total exclude others:</t>
        </r>
        <r>
          <rPr>
            <sz val="10"/>
            <color indexed="81"/>
            <rFont val="Tahoma"/>
            <family val="2"/>
          </rPr>
          <t xml:space="preserve">
</t>
        </r>
      </text>
    </comment>
    <comment ref="P372" authorId="0" shapeId="0" xr:uid="{00000000-0006-0000-0300-00002A000000}">
      <text>
        <r>
          <rPr>
            <b/>
            <sz val="10"/>
            <color indexed="81"/>
            <rFont val="Tahoma"/>
            <family val="2"/>
          </rPr>
          <t>"True" scoring excluding others</t>
        </r>
      </text>
    </comment>
    <comment ref="Q372" authorId="0" shapeId="0" xr:uid="{00000000-0006-0000-0300-00002B000000}">
      <text>
        <r>
          <rPr>
            <b/>
            <sz val="10"/>
            <color indexed="81"/>
            <rFont val="Tahoma"/>
            <family val="2"/>
          </rPr>
          <t>"True" scoring excluding others</t>
        </r>
      </text>
    </comment>
    <comment ref="R372" authorId="0" shapeId="0" xr:uid="{00000000-0006-0000-0300-00002C000000}">
      <text>
        <r>
          <rPr>
            <b/>
            <sz val="9"/>
            <color indexed="81"/>
            <rFont val="Tahoma"/>
            <family val="2"/>
          </rPr>
          <t>Rounded up to nearest %</t>
        </r>
        <r>
          <rPr>
            <sz val="9"/>
            <color indexed="81"/>
            <rFont val="Tahoma"/>
            <family val="2"/>
          </rPr>
          <t xml:space="preserve">
</t>
        </r>
      </text>
    </comment>
    <comment ref="V372" authorId="0" shapeId="0" xr:uid="{00000000-0006-0000-0300-00002D000000}">
      <text>
        <r>
          <rPr>
            <b/>
            <sz val="10"/>
            <color indexed="81"/>
            <rFont val="Tahoma"/>
            <family val="2"/>
          </rPr>
          <t>"True" scoring excluding others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cyt (b4 wking gp disc)</author>
  </authors>
  <commentList>
    <comment ref="J9" authorId="0" shapeId="0" xr:uid="{00000000-0006-0000-0400-000001000000}">
      <text>
        <r>
          <rPr>
            <b/>
            <sz val="10"/>
            <color indexed="81"/>
            <rFont val="Tahoma"/>
            <family val="2"/>
          </rPr>
          <t xml:space="preserve">IRAS: [1] </t>
        </r>
        <r>
          <rPr>
            <sz val="10"/>
            <color indexed="81"/>
            <rFont val="Tahoma"/>
            <family val="2"/>
          </rPr>
          <t xml:space="preserve">Please tick </t>
        </r>
        <r>
          <rPr>
            <sz val="10"/>
            <color indexed="81"/>
            <rFont val="Wingdings"/>
            <charset val="2"/>
          </rPr>
          <t>þ</t>
        </r>
        <r>
          <rPr>
            <sz val="10"/>
            <color indexed="81"/>
            <rFont val="Tahoma"/>
            <family val="2"/>
          </rPr>
          <t xml:space="preserve"> if the control features or their equivalent are present.  The key controls will be reflected based on the selection of control features present. 
"N.A." - Not Applicable</t>
        </r>
      </text>
    </comment>
    <comment ref="L9" authorId="1" shapeId="0" xr:uid="{00000000-0006-0000-0400-000002000000}">
      <text>
        <r>
          <rPr>
            <b/>
            <sz val="9"/>
            <color indexed="81"/>
            <rFont val="Tahoma"/>
            <family val="2"/>
          </rPr>
          <t xml:space="preserve">IRAS: </t>
        </r>
        <r>
          <rPr>
            <sz val="9"/>
            <color indexed="81"/>
            <rFont val="Tahoma"/>
            <family val="2"/>
          </rPr>
          <t>This may be used to make reference to your working paper /process flow.</t>
        </r>
      </text>
    </comment>
    <comment ref="O14" authorId="0" shapeId="0" xr:uid="{00000000-0006-0000-0400-000003000000}">
      <text>
        <r>
          <rPr>
            <b/>
            <sz val="10"/>
            <color indexed="81"/>
            <rFont val="Tahoma"/>
            <family val="2"/>
          </rPr>
          <t>Total exclude others:</t>
        </r>
        <r>
          <rPr>
            <sz val="10"/>
            <color indexed="81"/>
            <rFont val="Tahoma"/>
            <family val="2"/>
          </rPr>
          <t xml:space="preserve">
</t>
        </r>
      </text>
    </comment>
    <comment ref="P14" authorId="0" shapeId="0" xr:uid="{00000000-0006-0000-0400-000004000000}">
      <text>
        <r>
          <rPr>
            <b/>
            <sz val="10"/>
            <color indexed="81"/>
            <rFont val="Tahoma"/>
            <family val="2"/>
          </rPr>
          <t>"True" scoring excluding others</t>
        </r>
      </text>
    </comment>
    <comment ref="Q14" authorId="0" shapeId="0" xr:uid="{00000000-0006-0000-0400-000005000000}">
      <text>
        <r>
          <rPr>
            <b/>
            <sz val="10"/>
            <color indexed="81"/>
            <rFont val="Tahoma"/>
            <family val="2"/>
          </rPr>
          <t>"True" scoring excluding others</t>
        </r>
      </text>
    </comment>
    <comment ref="R14" authorId="0" shapeId="0" xr:uid="{00000000-0006-0000-0400-000006000000}">
      <text>
        <r>
          <rPr>
            <b/>
            <sz val="9"/>
            <color indexed="81"/>
            <rFont val="Tahoma"/>
            <family val="2"/>
          </rPr>
          <t>Rounded up to nearest %</t>
        </r>
        <r>
          <rPr>
            <sz val="9"/>
            <color indexed="81"/>
            <rFont val="Tahoma"/>
            <family val="2"/>
          </rPr>
          <t xml:space="preserve">
</t>
        </r>
      </text>
    </comment>
    <comment ref="V14" authorId="0" shapeId="0" xr:uid="{00000000-0006-0000-0400-000007000000}">
      <text>
        <r>
          <rPr>
            <b/>
            <sz val="10"/>
            <color indexed="81"/>
            <rFont val="Tahoma"/>
            <family val="2"/>
          </rPr>
          <t>"True" scoring excluding others</t>
        </r>
      </text>
    </comment>
    <comment ref="O26" authorId="0" shapeId="0" xr:uid="{00000000-0006-0000-0400-000008000000}">
      <text>
        <r>
          <rPr>
            <b/>
            <sz val="10"/>
            <color indexed="81"/>
            <rFont val="Tahoma"/>
            <family val="2"/>
          </rPr>
          <t>Total exclude others:</t>
        </r>
        <r>
          <rPr>
            <sz val="10"/>
            <color indexed="81"/>
            <rFont val="Tahoma"/>
            <family val="2"/>
          </rPr>
          <t xml:space="preserve">
</t>
        </r>
      </text>
    </comment>
    <comment ref="P26" authorId="0" shapeId="0" xr:uid="{00000000-0006-0000-0400-000009000000}">
      <text>
        <r>
          <rPr>
            <b/>
            <sz val="10"/>
            <color indexed="81"/>
            <rFont val="Tahoma"/>
            <family val="2"/>
          </rPr>
          <t>"True" scoring excluding others</t>
        </r>
      </text>
    </comment>
    <comment ref="Q26" authorId="0" shapeId="0" xr:uid="{00000000-0006-0000-0400-00000A000000}">
      <text>
        <r>
          <rPr>
            <b/>
            <sz val="10"/>
            <color indexed="81"/>
            <rFont val="Tahoma"/>
            <family val="2"/>
          </rPr>
          <t>"True" scoring excluding others</t>
        </r>
      </text>
    </comment>
    <comment ref="R26" authorId="0" shapeId="0" xr:uid="{00000000-0006-0000-0400-00000B000000}">
      <text>
        <r>
          <rPr>
            <b/>
            <sz val="9"/>
            <color indexed="81"/>
            <rFont val="Tahoma"/>
            <family val="2"/>
          </rPr>
          <t>Rounded up to nearest %</t>
        </r>
        <r>
          <rPr>
            <sz val="9"/>
            <color indexed="81"/>
            <rFont val="Tahoma"/>
            <family val="2"/>
          </rPr>
          <t xml:space="preserve">
</t>
        </r>
      </text>
    </comment>
    <comment ref="V26" authorId="0" shapeId="0" xr:uid="{00000000-0006-0000-0400-00000C000000}">
      <text>
        <r>
          <rPr>
            <b/>
            <sz val="10"/>
            <color indexed="81"/>
            <rFont val="Tahoma"/>
            <family val="2"/>
          </rPr>
          <t>"True" scoring excluding others</t>
        </r>
      </text>
    </comment>
    <comment ref="C39" authorId="0" shapeId="0" xr:uid="{C532FCCA-5DC8-472D-90E8-A4DCB03D4E91}">
      <text>
        <r>
          <rPr>
            <b/>
            <sz val="10"/>
            <color indexed="81"/>
            <rFont val="Tahoma"/>
            <family val="2"/>
          </rPr>
          <t xml:space="preserve">IRAS: [2] </t>
        </r>
        <r>
          <rPr>
            <sz val="10"/>
            <color indexed="81"/>
            <rFont val="Tahoma"/>
            <family val="2"/>
          </rPr>
          <t>Examples include deemed supplies (e.g. gift of goods), sale of assets, supplies made as agent under section 33(2) &amp; 33A of the GST Act, GST on unpaid purchases, transactions subject to reverse charge, transactions subject to customer accounting, supplies of remote services and LVG on behalf of underlying suppliers subject to GST under the OVR regime.</t>
        </r>
      </text>
    </comment>
    <comment ref="O78" authorId="0" shapeId="0" xr:uid="{00000000-0006-0000-0400-00000E000000}">
      <text>
        <r>
          <rPr>
            <b/>
            <sz val="10"/>
            <color indexed="81"/>
            <rFont val="Tahoma"/>
            <family val="2"/>
          </rPr>
          <t>Total exclude others:</t>
        </r>
        <r>
          <rPr>
            <sz val="10"/>
            <color indexed="81"/>
            <rFont val="Tahoma"/>
            <family val="2"/>
          </rPr>
          <t xml:space="preserve">
</t>
        </r>
      </text>
    </comment>
    <comment ref="P78" authorId="0" shapeId="0" xr:uid="{00000000-0006-0000-0400-00000F000000}">
      <text>
        <r>
          <rPr>
            <b/>
            <sz val="10"/>
            <color indexed="81"/>
            <rFont val="Tahoma"/>
            <family val="2"/>
          </rPr>
          <t>"True" scoring excluding others</t>
        </r>
      </text>
    </comment>
    <comment ref="Q78" authorId="0" shapeId="0" xr:uid="{00000000-0006-0000-0400-000010000000}">
      <text>
        <r>
          <rPr>
            <b/>
            <sz val="10"/>
            <color indexed="81"/>
            <rFont val="Tahoma"/>
            <family val="2"/>
          </rPr>
          <t>"True" scoring excluding others</t>
        </r>
      </text>
    </comment>
    <comment ref="R78" authorId="0" shapeId="0" xr:uid="{00000000-0006-0000-0400-000011000000}">
      <text>
        <r>
          <rPr>
            <b/>
            <sz val="9"/>
            <color indexed="81"/>
            <rFont val="Tahoma"/>
            <family val="2"/>
          </rPr>
          <t>Rounded up to nearest %</t>
        </r>
        <r>
          <rPr>
            <sz val="9"/>
            <color indexed="81"/>
            <rFont val="Tahoma"/>
            <family val="2"/>
          </rPr>
          <t xml:space="preserve">
</t>
        </r>
      </text>
    </comment>
    <comment ref="V78" authorId="0" shapeId="0" xr:uid="{00000000-0006-0000-0400-000012000000}">
      <text>
        <r>
          <rPr>
            <b/>
            <sz val="10"/>
            <color indexed="81"/>
            <rFont val="Tahoma"/>
            <family val="2"/>
          </rPr>
          <t>"True" scoring excluding others</t>
        </r>
      </text>
    </comment>
    <comment ref="O168" authorId="0" shapeId="0" xr:uid="{00000000-0006-0000-0400-000013000000}">
      <text>
        <r>
          <rPr>
            <b/>
            <sz val="10"/>
            <color indexed="81"/>
            <rFont val="Tahoma"/>
            <family val="2"/>
          </rPr>
          <t>Total exclude others:</t>
        </r>
        <r>
          <rPr>
            <sz val="10"/>
            <color indexed="81"/>
            <rFont val="Tahoma"/>
            <family val="2"/>
          </rPr>
          <t xml:space="preserve">
</t>
        </r>
      </text>
    </comment>
    <comment ref="P168" authorId="0" shapeId="0" xr:uid="{00000000-0006-0000-0400-000014000000}">
      <text>
        <r>
          <rPr>
            <b/>
            <sz val="10"/>
            <color indexed="81"/>
            <rFont val="Tahoma"/>
            <family val="2"/>
          </rPr>
          <t>"True" scoring excluding others</t>
        </r>
      </text>
    </comment>
    <comment ref="Q168" authorId="0" shapeId="0" xr:uid="{00000000-0006-0000-0400-000015000000}">
      <text>
        <r>
          <rPr>
            <b/>
            <sz val="10"/>
            <color indexed="81"/>
            <rFont val="Tahoma"/>
            <family val="2"/>
          </rPr>
          <t>"True" scoring excluding others</t>
        </r>
      </text>
    </comment>
    <comment ref="R168" authorId="0" shapeId="0" xr:uid="{00000000-0006-0000-0400-000016000000}">
      <text>
        <r>
          <rPr>
            <b/>
            <sz val="9"/>
            <color indexed="81"/>
            <rFont val="Tahoma"/>
            <family val="2"/>
          </rPr>
          <t>Rounded up to nearest %</t>
        </r>
        <r>
          <rPr>
            <sz val="9"/>
            <color indexed="81"/>
            <rFont val="Tahoma"/>
            <family val="2"/>
          </rPr>
          <t xml:space="preserve">
</t>
        </r>
      </text>
    </comment>
    <comment ref="V168" authorId="0" shapeId="0" xr:uid="{00000000-0006-0000-0400-000017000000}">
      <text>
        <r>
          <rPr>
            <b/>
            <sz val="10"/>
            <color indexed="81"/>
            <rFont val="Tahoma"/>
            <family val="2"/>
          </rPr>
          <t>"True" scoring excluding others</t>
        </r>
      </text>
    </comment>
    <comment ref="B198" authorId="0" shapeId="0" xr:uid="{00000000-0006-0000-0400-000018000000}">
      <text>
        <r>
          <rPr>
            <b/>
            <sz val="10"/>
            <color indexed="81"/>
            <rFont val="Tahoma"/>
            <family val="2"/>
          </rPr>
          <t>IRAS: [3]</t>
        </r>
        <r>
          <rPr>
            <sz val="10"/>
            <color indexed="81"/>
            <rFont val="Tahoma"/>
            <family val="2"/>
          </rPr>
          <t xml:space="preserve"> Please refer to the e-Tax Guide “GST: Partial Exemption and Input Tax Recovery'” for more information.</t>
        </r>
      </text>
    </comment>
    <comment ref="O208" authorId="0" shapeId="0" xr:uid="{00000000-0006-0000-0400-000019000000}">
      <text>
        <r>
          <rPr>
            <b/>
            <sz val="10"/>
            <color indexed="81"/>
            <rFont val="Tahoma"/>
            <family val="2"/>
          </rPr>
          <t>Total exclude others:</t>
        </r>
        <r>
          <rPr>
            <sz val="10"/>
            <color indexed="81"/>
            <rFont val="Tahoma"/>
            <family val="2"/>
          </rPr>
          <t xml:space="preserve">
</t>
        </r>
      </text>
    </comment>
    <comment ref="P208" authorId="0" shapeId="0" xr:uid="{00000000-0006-0000-0400-00001A000000}">
      <text>
        <r>
          <rPr>
            <b/>
            <sz val="10"/>
            <color indexed="81"/>
            <rFont val="Tahoma"/>
            <family val="2"/>
          </rPr>
          <t>"True" scoring excluding others</t>
        </r>
      </text>
    </comment>
    <comment ref="Q208" authorId="0" shapeId="0" xr:uid="{00000000-0006-0000-0400-00001B000000}">
      <text>
        <r>
          <rPr>
            <b/>
            <sz val="10"/>
            <color indexed="81"/>
            <rFont val="Tahoma"/>
            <family val="2"/>
          </rPr>
          <t>"True" scoring excluding others</t>
        </r>
      </text>
    </comment>
    <comment ref="R208" authorId="0" shapeId="0" xr:uid="{00000000-0006-0000-0400-00001C000000}">
      <text>
        <r>
          <rPr>
            <b/>
            <sz val="9"/>
            <color indexed="81"/>
            <rFont val="Tahoma"/>
            <family val="2"/>
          </rPr>
          <t>Rounded up to nearest %</t>
        </r>
        <r>
          <rPr>
            <sz val="9"/>
            <color indexed="81"/>
            <rFont val="Tahoma"/>
            <family val="2"/>
          </rPr>
          <t xml:space="preserve">
</t>
        </r>
      </text>
    </comment>
    <comment ref="V208" authorId="0" shapeId="0" xr:uid="{00000000-0006-0000-0400-00001D000000}">
      <text>
        <r>
          <rPr>
            <b/>
            <sz val="10"/>
            <color indexed="81"/>
            <rFont val="Tahoma"/>
            <family val="2"/>
          </rPr>
          <t>"True" scoring excluding others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B7" authorId="0" shapeId="0" xr:uid="{00000000-0006-0000-0500-000001000000}">
      <text>
        <r>
          <rPr>
            <b/>
            <sz val="9"/>
            <color indexed="81"/>
            <rFont val="Tahoma"/>
            <family val="2"/>
          </rPr>
          <t>IRAS:</t>
        </r>
        <r>
          <rPr>
            <sz val="9"/>
            <color indexed="81"/>
            <rFont val="Tahoma"/>
            <family val="2"/>
          </rPr>
          <t xml:space="preserve"> </t>
        </r>
        <r>
          <rPr>
            <sz val="9"/>
            <color indexed="81"/>
            <rFont val="Tahoma"/>
            <family val="2"/>
          </rPr>
          <t>Effective corporate governance ensuring that:
• long-term strategic objectives and plans are established
• management structure are in place to achieve those objectives
• the structure functions to maintain the organization’s integrity, reputation, and accountability to its relevant constituencies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R180" authorId="0" shapeId="0" xr:uid="{13CF4C7A-3977-405A-BB0D-3829970F63BD}">
      <text>
        <r>
          <rPr>
            <b/>
            <sz val="9"/>
            <color indexed="81"/>
            <rFont val="Tahoma"/>
            <family val="2"/>
          </rPr>
          <t>Yen Ting CHUA (IRAS):</t>
        </r>
        <r>
          <rPr>
            <sz val="9"/>
            <color indexed="81"/>
            <rFont val="Tahoma"/>
            <family val="2"/>
          </rPr>
          <t xml:space="preserve">
Based on 2 cells</t>
        </r>
      </text>
    </comment>
    <comment ref="F214" authorId="0" shapeId="0" xr:uid="{39999273-738C-49C7-9153-C3D0CD84CE27}">
      <text>
        <r>
          <rPr>
            <b/>
            <sz val="9"/>
            <color indexed="81"/>
            <rFont val="Tahoma"/>
            <family val="2"/>
          </rPr>
          <t xml:space="preserve">IRAS: 
</t>
        </r>
        <r>
          <rPr>
            <sz val="9"/>
            <color indexed="81"/>
            <rFont val="Tahoma"/>
            <family val="2"/>
          </rPr>
          <t xml:space="preserve">For ACAP Review under Arrangement 1, the declarant should be the Audit Partner, Tax Partner or Tax Director.  
For ACAP Review under Arrangement 2, the declarant should be the Head of Internal Audit (IA) team or the senior IA Personnel authorised by senior management to oversee the ACAP Review. 
For ACAP Review under Arrangement 3, the declarant will be the team lead.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C56" authorId="0" shapeId="0" xr:uid="{7DB1CB64-70CB-4176-A59F-18AFD7ECB93E}">
      <text>
        <r>
          <rPr>
            <b/>
            <sz val="9"/>
            <color indexed="81"/>
            <rFont val="Tahoma"/>
            <family val="2"/>
          </rPr>
          <t xml:space="preserve">IRAS: </t>
        </r>
        <r>
          <rPr>
            <sz val="9"/>
            <color indexed="81"/>
            <rFont val="Tahoma"/>
            <family val="2"/>
          </rPr>
          <t xml:space="preserve">
For ACAP Review under Arrangement 1, the declarant should be the Audit Partner, Tax Partner or Tax Director.  
For ACAP Review under Arrangement 2, the declarant should be the Head of Internal Audit (IA) team or the senior IA Personnel authorised by senior management to oversee the ACAP Review. 
For ACAP Review under Arrangement 3, the declarant will be the team lead. </t>
        </r>
      </text>
    </comment>
  </commentList>
</comments>
</file>

<file path=xl/sharedStrings.xml><?xml version="1.0" encoding="utf-8"?>
<sst xmlns="http://schemas.openxmlformats.org/spreadsheetml/2006/main" count="2397" uniqueCount="1557">
  <si>
    <t>(a)</t>
  </si>
  <si>
    <t>(b)</t>
  </si>
  <si>
    <t xml:space="preserve"> - </t>
  </si>
  <si>
    <t xml:space="preserve">(c) </t>
  </si>
  <si>
    <t>(d)</t>
  </si>
  <si>
    <t>NA</t>
  </si>
  <si>
    <t>For internal use only</t>
  </si>
  <si>
    <t>%</t>
  </si>
  <si>
    <t>Entity Level</t>
  </si>
  <si>
    <t>SECTION 2 - GST CONTROL PRACTICES AT TRANSACTION LEVEL</t>
  </si>
  <si>
    <t>Section 2A. Taxable Supplies and Output Tax</t>
  </si>
  <si>
    <t>The designated person possesses accounting qualification with practical GST and accounting experience of at least 5 years.</t>
  </si>
  <si>
    <t>Tax classification of transactions</t>
  </si>
  <si>
    <t>There is a process to identify, determine and map major categories of transactions (both revenue and non-revenue) to relevant tax codes to capture correct tax coding right from the source data.</t>
  </si>
  <si>
    <t>Category of transactions (example)</t>
  </si>
  <si>
    <t xml:space="preserve">Types of supplies transaction </t>
  </si>
  <si>
    <t>ZG0</t>
  </si>
  <si>
    <t>Zero-rated supply of goods</t>
  </si>
  <si>
    <t>Zero-rated supply of services</t>
  </si>
  <si>
    <t>ZS0</t>
  </si>
  <si>
    <t>Regulation 33 exempt supplies</t>
  </si>
  <si>
    <t>ES33</t>
  </si>
  <si>
    <t>ESN33</t>
  </si>
  <si>
    <t>Other exempt supplies</t>
  </si>
  <si>
    <t>Out-of-scope supplies</t>
  </si>
  <si>
    <t>OS</t>
  </si>
  <si>
    <t>assigned for manually posted transactions (e.g. journal entry posting).</t>
  </si>
  <si>
    <t>(e)</t>
  </si>
  <si>
    <t>Staff involved in the processing of GST data is equipped with established guidelines and tools to ensure that tax classification function is effectively performed.</t>
  </si>
  <si>
    <t>Staff adheres to the following checks and reviews at the point of capturing transaction to secure correct tax coding at source:</t>
  </si>
  <si>
    <t xml:space="preserve">Invoicing system, tax invoices and credit notes </t>
  </si>
  <si>
    <t>The tax invoice contains the following information:</t>
  </si>
  <si>
    <t>GST amount reflected on the invoices is calculated based on prevailing GST rate of the value of supply.</t>
  </si>
  <si>
    <t>-</t>
  </si>
  <si>
    <t>Valid tax invoices or credit notes must have valid controlled number (allocated either by designated person or system-generated) printed on them.</t>
  </si>
  <si>
    <t>4.6</t>
  </si>
  <si>
    <t>4.7</t>
  </si>
  <si>
    <t>4.8</t>
  </si>
  <si>
    <t>4.9</t>
  </si>
  <si>
    <t>4.10</t>
  </si>
  <si>
    <t>If payment is not the trigger point for invoicing, staff ensures that a tax invoice is issued within 30 days whenever advance payment is received.</t>
  </si>
  <si>
    <t xml:space="preserve">The revised value or tax code is supported by documentary evidence (e.g. revised sales order, revised delivery note). </t>
  </si>
  <si>
    <t xml:space="preserve">Supplies made on behalf of an overseas person under section 33(2) of the GST Act </t>
  </si>
  <si>
    <t>Tax invoice is issued when goods imported on behalf of the overseas principal are delivered locally.</t>
  </si>
  <si>
    <t>GST is charged based on the actual sales value transacted between the overseas principal and the customer.</t>
  </si>
  <si>
    <t>Cash Sales</t>
  </si>
  <si>
    <t>There are controls to ensure accuracy and completeness in the record of cash takings and physical cash.</t>
  </si>
  <si>
    <t xml:space="preserve">Receipts issued are serially printed with duplicate copies retained. </t>
  </si>
  <si>
    <t>A designated person is responsible for reconciling and recording of the daily gross takings and physical cash collected by the cashiers.</t>
  </si>
  <si>
    <t>Sales accounting process</t>
  </si>
  <si>
    <t>For an integrated Invoicing and Financial Module, an error report would be generated automatically for review of unmatched data.</t>
  </si>
  <si>
    <t>For a non-integrated Invoicing and Financial Module, a designated person will run a batch total check to ensure that data captured in the Invoicing Module is completely posted to the Financial Module.</t>
  </si>
  <si>
    <t>7.2</t>
  </si>
  <si>
    <t>7.3</t>
  </si>
  <si>
    <t>(i)</t>
  </si>
  <si>
    <t>(ii)</t>
  </si>
  <si>
    <t>(iii)</t>
  </si>
  <si>
    <t>(iv)</t>
  </si>
  <si>
    <t>(v)</t>
  </si>
  <si>
    <t>A designated person reviews, extracts and consolidates transactions to be reported in the GST return due to specific GST provisions such as the following (if such role is not designated to the GST return preparer):</t>
  </si>
  <si>
    <t>sale of goods in the capacity of a section 33(2) agent;</t>
  </si>
  <si>
    <t>Checks are performed to review any missing numbers for system and manually generated invoices and credit notes to ensure no omitted sales.</t>
  </si>
  <si>
    <t>7.6</t>
  </si>
  <si>
    <t>7.7</t>
  </si>
  <si>
    <t>7.8</t>
  </si>
  <si>
    <t>7.9</t>
  </si>
  <si>
    <t>Zero-rating of supply of goods</t>
  </si>
  <si>
    <t>To be certain that the goods will be exported at the point of supply, staff confirms the destination of goods to be delivered to and obtains the shipping instruction from the customer.</t>
  </si>
  <si>
    <t>Staff ensures that the goods are not delivered to a local person other than a freight forwarder or handling agent.</t>
  </si>
  <si>
    <t>8.7</t>
  </si>
  <si>
    <t>8.8</t>
  </si>
  <si>
    <t>Zero-rating of supply of services</t>
  </si>
  <si>
    <t>There is a process to treat exempt supplies as zero-rated supplies if they qualify as international services (e.g. interest income received from a bank located overseas).</t>
  </si>
  <si>
    <t>At the point of negotiation of the contract or upon receipt of service requisition, the staff:</t>
  </si>
  <si>
    <t>maintains the necessary commercial documents (such as contract, invoices, milestone billing, etc.) to prove that qualifying conditions are met.</t>
  </si>
  <si>
    <t>10</t>
  </si>
  <si>
    <t>10.1</t>
  </si>
  <si>
    <t>10.2</t>
  </si>
  <si>
    <t>10.3</t>
  </si>
  <si>
    <t>10.4</t>
  </si>
  <si>
    <t xml:space="preserve">A designated person is responsible for the following: </t>
  </si>
  <si>
    <t xml:space="preserve">Supplies made under special GST schemes </t>
  </si>
  <si>
    <t>11.1</t>
  </si>
  <si>
    <t>11.2</t>
  </si>
  <si>
    <t>11.3</t>
  </si>
  <si>
    <t>Section 2B. Taxable purchases (including imports) and Input Tax</t>
  </si>
  <si>
    <t xml:space="preserve">A designated person or team is tasked with the responsibility of overseeing the effective working of revenue and capital expenditure accounting process to manage GST risks. </t>
  </si>
  <si>
    <t>The designated person possesses professional accounting qualification with practical GST or accounting experience of at least 5 years.</t>
  </si>
  <si>
    <t>There is a process to identify, determine and map major categories of revenue and capital expenditure transactions to relevant tax codes to ensure appropriate tax coding right from the source data.</t>
  </si>
  <si>
    <t>BL</t>
  </si>
  <si>
    <t>Expenses where the GST incurred is blocked under regulations 26/27</t>
  </si>
  <si>
    <t>ZP</t>
  </si>
  <si>
    <t>TX-E33</t>
  </si>
  <si>
    <t>Payment directly attributable to regulation 33 exempt supplies</t>
  </si>
  <si>
    <t>TX-N33</t>
  </si>
  <si>
    <t>TX-RE</t>
  </si>
  <si>
    <t>Purchases attributable to both taxable and exempt supplies</t>
  </si>
  <si>
    <t>IM</t>
  </si>
  <si>
    <t>ME</t>
  </si>
  <si>
    <t>NR</t>
  </si>
  <si>
    <t xml:space="preserve">Staff adheres to the following checks and reviews to secure correct tax coding at source: </t>
  </si>
  <si>
    <t>2.6</t>
  </si>
  <si>
    <t>Staff captures only authorised and valid transactions incurred by the business for business purposes and the purchases are supported by commercial and transport documents as follows:</t>
  </si>
  <si>
    <t xml:space="preserve">Non-standard manually tax-coded transactions are reviewed for correct tax classification and valuation. </t>
  </si>
  <si>
    <t>3.5</t>
  </si>
  <si>
    <t>3.6</t>
  </si>
  <si>
    <t>3.7</t>
  </si>
  <si>
    <t>3.8</t>
  </si>
  <si>
    <t>3.9</t>
  </si>
  <si>
    <t xml:space="preserve">Controls are present to detect data entry errors and ensure data entry accuracy. </t>
  </si>
  <si>
    <t>System identifies and prompts staff of anomalies at the point of data entry:</t>
  </si>
  <si>
    <t>Manual checks are performed to agree captured data with source documents.</t>
  </si>
  <si>
    <t>Exception report on anomalies of data captured is generated periodically for review and follow-up.</t>
  </si>
  <si>
    <t xml:space="preserve">Inventory </t>
  </si>
  <si>
    <t>Controls are present to account for the physical movement of all inventories to and from the premises.</t>
  </si>
  <si>
    <t>There are physical safeguards to prevent theft, misuse or deterioration of goods.</t>
  </si>
  <si>
    <t>Where goods are exported back to the same overseas principal, approval is sought from the Comptroller except in circumstance where concession has been given in IRAS publication.</t>
  </si>
  <si>
    <t>System is able to extract the following details for inclusion in the GST returns:</t>
  </si>
  <si>
    <t>values of goods imported and GST paid;</t>
  </si>
  <si>
    <t>value of goods imported under MES or other import suspension schemes;</t>
  </si>
  <si>
    <t xml:space="preserve">When goods are sold locally: </t>
  </si>
  <si>
    <t>tax invoice is issued; and</t>
  </si>
  <si>
    <t>Import GST paid and claimed in the GST returns is not claimed from the respective overseas principals.</t>
  </si>
  <si>
    <t>7.10</t>
  </si>
  <si>
    <t>Separate inventory records and accounts are maintained for goods belonging to the business and the overseas principals.</t>
  </si>
  <si>
    <t>monthly statement of accounts of permits from declaring agents; and</t>
  </si>
  <si>
    <t>Purchases made under special schemes (e.g. Approved  Marine Fuel Trader Scheme)</t>
  </si>
  <si>
    <t>SECTION 1 - GST CONTROL PRACTICES AT ENTITY LEVEL</t>
  </si>
  <si>
    <t>Control Environment</t>
  </si>
  <si>
    <t>Senior management sets a conducive GST compliance environment to better fulfil the business’ tax obligations</t>
  </si>
  <si>
    <t>The structure shows the responsibility and accountability of the GST team involved in managing, processing and reporting of GST data.</t>
  </si>
  <si>
    <t>The major matters are as follows:</t>
  </si>
  <si>
    <t>Results of the GST review conducted by an independent team and the recommendations (if any) to mitigate the control gaps.</t>
  </si>
  <si>
    <t>GST errors made by the business resulting in additional net GST payable or repayable exceeding a tolerant level in dollar value set.</t>
  </si>
  <si>
    <t>Outcome of GST Audit review initiated by IRAS.</t>
  </si>
  <si>
    <t>Disputes with IRAS on GST treatment that may have substantial revenue impact and/or penalties exposure.</t>
  </si>
  <si>
    <t>Process to escalate GST matters to the management.</t>
  </si>
  <si>
    <t>The following techniques are deployed to manage GST risks:</t>
  </si>
  <si>
    <t>Identify or anticipate GST risks that the business is exposed to, due to external or internal factors as well as specific activity or processes.</t>
  </si>
  <si>
    <t>Analyse the potential impact (likelihood, frequency and financial impact) of these risks.</t>
  </si>
  <si>
    <t>Implement new measures for GST risks that are not covered by the existing controls.</t>
  </si>
  <si>
    <t>In the case of outsourcing of processes to external service providers, controls and checks are put in place to manage the GST aspects of compliance.</t>
  </si>
  <si>
    <t>Business profiles its GST risks and establishes preventive and detective controls to manage them.</t>
  </si>
  <si>
    <t>There is a process to identify, evaluate and manage GST risks.</t>
  </si>
  <si>
    <t>Relevant staff is given training and appropriate tools to facilitate compliance (e.g. checklist of GST errors to avoid, checklist to guide staff on specific areas of review).</t>
  </si>
  <si>
    <t>5.10</t>
  </si>
  <si>
    <t>There is segregation of duties so that no one person can fully process and record a transaction.</t>
  </si>
  <si>
    <t>All records are kept in accordance with statutory requirements.</t>
  </si>
  <si>
    <t xml:space="preserve">System Controls </t>
  </si>
  <si>
    <t xml:space="preserve">Any changes to pre-set tax code could only be effected by authorised person.  </t>
  </si>
  <si>
    <t>System creates adequate audit trails that allow the understanding of the flow of events.</t>
  </si>
  <si>
    <t>correct mapping of General Ledger Accounts to GST report module; and</t>
  </si>
  <si>
    <t xml:space="preserve">System allows production of GST Report in softcopy listings to generate information necessary for preparing GST returns with minimal human adjustment. </t>
  </si>
  <si>
    <t>6.10</t>
  </si>
  <si>
    <t>Tests are performed regularly to confirm the integrity of GST data generated by the systems.</t>
  </si>
  <si>
    <t>Process available to ensure that GST control environment established remains effective despite exposure to changes internally or externally.</t>
  </si>
  <si>
    <t xml:space="preserve">Management has formal procedures to manage change that impacts the effective management of GST matters. </t>
  </si>
  <si>
    <t xml:space="preserve">Information and Communication </t>
  </si>
  <si>
    <t>Process established by the business to equip its process owners and users with necessary information to execute their designated function competently and ensure the effective flow of information.</t>
  </si>
  <si>
    <t xml:space="preserve">There is a process for timely dissemination of relevant GST information to relevant persons. </t>
  </si>
  <si>
    <t>A designated person or team keeps copies of communications with IRAS and external consultants on treatment of GST issues, including request for private rulings and advance rulings.</t>
  </si>
  <si>
    <t>A designated person or team keeps a log of GST control weaknesses and GST errors, including rectifications.</t>
  </si>
  <si>
    <t>Assessment of accuracy in GST reporting performance.</t>
  </si>
  <si>
    <t>Past tax reviews were conducted by:</t>
  </si>
  <si>
    <t>Total</t>
  </si>
  <si>
    <t>No. present</t>
  </si>
  <si>
    <t>No. NA</t>
  </si>
  <si>
    <t xml:space="preserve">[1] </t>
  </si>
  <si>
    <t xml:space="preserve">[2] </t>
  </si>
  <si>
    <t xml:space="preserve">[3] </t>
  </si>
  <si>
    <t xml:space="preserve">[5] </t>
  </si>
  <si>
    <t xml:space="preserve">Example of register to capture GST treatment: </t>
  </si>
  <si>
    <t>Description of transaction</t>
  </si>
  <si>
    <t>GST treatment</t>
  </si>
  <si>
    <t>Effective date</t>
  </si>
  <si>
    <t>End date</t>
  </si>
  <si>
    <t>SECTION 3 - GST CONTROL PRACTICES AT GST REPORTING LEVEL</t>
  </si>
  <si>
    <t>Extracting GST report</t>
  </si>
  <si>
    <t>The designated person performs checks to ensure correct mapping of tax code for new purchases or sales transactions.</t>
  </si>
  <si>
    <t>System is programmed to:</t>
  </si>
  <si>
    <t>2.1</t>
  </si>
  <si>
    <t>Generate GST Report (listings of supplies/output tax and purchases/input tax/MES imports) for GST declaration.</t>
  </si>
  <si>
    <t xml:space="preserve">Data not reflected in paragraph 2.1 is identified and collated for inclusion in the GST Report. They include:  </t>
  </si>
  <si>
    <t xml:space="preserve">A designated person conducts prescribed checks to ensure completeness of the GST data extracted: </t>
  </si>
  <si>
    <t>(c)</t>
  </si>
  <si>
    <t>Cut-off dates for sales and purchase transactions are correctly applied for GST reporting as follows:</t>
  </si>
  <si>
    <t xml:space="preserve">No overriding of GST data in the system records is allowed upon completion of the data extraction process for the prescribed accounting period.   </t>
  </si>
  <si>
    <t>A designated person is responsible for the final figures extracted including verifying with the relevant process owners and sighting evidence for any GST post extraction adjustments.</t>
  </si>
  <si>
    <t>Compiling GST data</t>
  </si>
  <si>
    <t>Past GST errors peculiar to the business.</t>
  </si>
  <si>
    <t xml:space="preserve">All members in the GST group are aware of their responsibilities and scope of reviews in GST extraction and compilation. </t>
  </si>
  <si>
    <t>If GST data extraction is performed independently by each GST member, the group consolidator of the GST data ensures that the members are aware of their responsibilities stated in paragraphs 1 and 2 of this Section.</t>
  </si>
  <si>
    <t xml:space="preserve">There is a process to disseminate timely information relating to GST matters and documentation requirements to all the members. </t>
  </si>
  <si>
    <t>Submission of GST return</t>
  </si>
  <si>
    <t>Checks are performed to ensure the GST values are correctly captured in the GST return and submitted to IRAS.</t>
  </si>
  <si>
    <t>There is a process to ensure accuracy of the figures entered into the GST e-filing screen before submission.</t>
  </si>
  <si>
    <t>Senior management adopts a risk management framework to manage compliance or processing risks arising from major changes in business activities or operating processes.</t>
  </si>
  <si>
    <t>During major changes of business activities or processes.</t>
  </si>
  <si>
    <t xml:space="preserve">There is a process for periodic review of the GST processes for correct GST reporting. </t>
  </si>
  <si>
    <t xml:space="preserve">Systematic and periodic checks are performed to ensure correct identification and mapping of transactions to relevant tax code right from the source data. </t>
  </si>
  <si>
    <t>Methodology and frequency of checks:</t>
  </si>
  <si>
    <t xml:space="preserve">Performed on every transaction and reviewed by experienced staff to prevent human errors.  </t>
  </si>
  <si>
    <t>Performed only for ad-hoc transactions encountered as all tax transactions are already pre-tax coded based on macro tax logic in-built into the system to prevent human errors.</t>
  </si>
  <si>
    <r>
      <t>Examples of exception reports on:</t>
    </r>
    <r>
      <rPr>
        <sz val="11"/>
        <color rgb="FF000000"/>
        <rFont val="Arial"/>
        <family val="2"/>
      </rPr>
      <t xml:space="preserve"> </t>
    </r>
  </si>
  <si>
    <t>11.4</t>
  </si>
  <si>
    <t>Procedures are established to ensure that the specific requirements of the scheme (including accounting and documentary requirements specified in IRAS e-Tax Guides) are adhered to.</t>
  </si>
  <si>
    <t>3.10</t>
  </si>
  <si>
    <t>3.11</t>
  </si>
  <si>
    <t>5</t>
  </si>
  <si>
    <t>6.1</t>
  </si>
  <si>
    <t>6.2</t>
  </si>
  <si>
    <t>6.3</t>
  </si>
  <si>
    <t>6.4</t>
  </si>
  <si>
    <t>6.5</t>
  </si>
  <si>
    <t>6.6</t>
  </si>
  <si>
    <t>6.7</t>
  </si>
  <si>
    <t>6.8</t>
  </si>
  <si>
    <t>6.9</t>
  </si>
  <si>
    <t>There is appointment of the business as the local agent for each overseas principal.</t>
  </si>
  <si>
    <t>6.11</t>
  </si>
  <si>
    <t>7</t>
  </si>
  <si>
    <t>To ensure that the business is the rightful importer, a staff is designated to perform periodic (e.g. quarterly) reconciliation of permits on hand.</t>
  </si>
  <si>
    <t>8</t>
  </si>
  <si>
    <t>Staff who processes the qualifying transactions complies with the procedures established in paragraph 8.2.</t>
  </si>
  <si>
    <r>
      <t>Frequency</t>
    </r>
    <r>
      <rPr>
        <sz val="11"/>
        <color theme="1"/>
        <rFont val="Arial"/>
        <family val="2"/>
      </rPr>
      <t/>
    </r>
  </si>
  <si>
    <t>Not applicable</t>
  </si>
  <si>
    <t xml:space="preserve">Others:  </t>
  </si>
  <si>
    <t>Supplies level</t>
  </si>
  <si>
    <t>Control features</t>
  </si>
  <si>
    <t>Key controls</t>
  </si>
  <si>
    <t>Key control</t>
  </si>
  <si>
    <t>No.present</t>
  </si>
  <si>
    <t>11.5</t>
  </si>
  <si>
    <t>No. of NA control feature selected</t>
  </si>
  <si>
    <t>Segment</t>
  </si>
  <si>
    <t>Total no. of  control features</t>
  </si>
  <si>
    <t>Key ctrl</t>
  </si>
  <si>
    <t>No of key control by segment</t>
  </si>
  <si>
    <t xml:space="preserve">Key control satisfied </t>
  </si>
  <si>
    <t>No. NA of key control</t>
  </si>
  <si>
    <t>Purchases</t>
  </si>
  <si>
    <t xml:space="preserve">Compare current values to be reported in the GST return against declaration in past periods. </t>
  </si>
  <si>
    <t>Exceptions are investigated and follow-up action taken, if applicable.</t>
  </si>
  <si>
    <t>On a periodic basis: (Monthly, quarterly, bi-annually or annually).</t>
  </si>
  <si>
    <t>value of goods sold by overseas principal:</t>
  </si>
  <si>
    <t>[2]</t>
  </si>
  <si>
    <t>[3]</t>
  </si>
  <si>
    <t>[4]</t>
  </si>
  <si>
    <t>[5]</t>
  </si>
  <si>
    <t>Please refer to IRAS website for a list of international services that qualify for zero-rating.</t>
  </si>
  <si>
    <t>[6]</t>
  </si>
  <si>
    <t>[1]</t>
  </si>
  <si>
    <t>Where business paid for local purchases that are contractually made to overseas principals, staff is trained to identify and exclude such transactions from the GST returns.</t>
  </si>
  <si>
    <t xml:space="preserve">(i)    total amount payable excluding GST; </t>
  </si>
  <si>
    <t>Refer to the latest version of the tax logic decision tree and tax code table available in the GST database when capturing any new category of purchases or purchase transactions from new vendor.</t>
  </si>
  <si>
    <t>Examples of checks performed:</t>
  </si>
  <si>
    <t>Error in selection</t>
  </si>
  <si>
    <t>Error</t>
  </si>
  <si>
    <t>GST Reporting</t>
  </si>
  <si>
    <t xml:space="preserve">Applicable to imports by the four air express companies: DHL International (S) Pte Ltd, Federal Express (S) Pte Ltd, TNT Express (Worldwide) Singapore Pte Ltd and United Parcel Services (S) Pte Ltd. </t>
  </si>
  <si>
    <t>For details on preventive and detective controls established by process owners, please refer to the indicators highlighted at the supplies, purchases and GST reporting level.</t>
  </si>
  <si>
    <t>Parameters set out for GST data extraction contain:</t>
  </si>
  <si>
    <t>Internal process owners (e.g. finance team or tax team)</t>
  </si>
  <si>
    <t>Internal audit team</t>
  </si>
  <si>
    <t>External consultants</t>
  </si>
  <si>
    <t>goods are returned or services are not accepted</t>
  </si>
  <si>
    <t>supply has not taken place</t>
  </si>
  <si>
    <t>goods and services are supplied for an unconfirmed consideration</t>
  </si>
  <si>
    <t>part cheque payment or deposit received where invoices are not issued for GST reporting</t>
  </si>
  <si>
    <t>receipts generated for sales made</t>
  </si>
  <si>
    <t>receipts from staff for payment of benefits provided and do not qualify as disbursement</t>
  </si>
  <si>
    <t>for direct export scenarios, staff will obtain the required documents from the freight forwarder</t>
  </si>
  <si>
    <t>for indirect export scenarios, staff will inform customers to forward the required documents</t>
  </si>
  <si>
    <t xml:space="preserve">The designated person has read and understood the contents of the relevant e-Tax Guides relating to exempt supplies, for example: </t>
  </si>
  <si>
    <t>Refers to document issued by the seller to the buyer to correct a genuine mistake or to give a credit.</t>
  </si>
  <si>
    <t>Payment directly attributable to exempt supplies (excluding those under regulation 33)</t>
  </si>
  <si>
    <t xml:space="preserve">Exempt purchases/ Purchases outside the scope of GST </t>
  </si>
  <si>
    <t>Methodology and frequency of checks</t>
  </si>
  <si>
    <t>Staff reviews transaction for proper authorisation before capturing the invoice</t>
  </si>
  <si>
    <t>Input tax incurred on common expenses, which may require apportionment</t>
  </si>
  <si>
    <t>Input tax on standard-rated purchases not paid within 12 months</t>
  </si>
  <si>
    <t>value of purchases exceeds that of the purchase order</t>
  </si>
  <si>
    <t>duplicate transactions</t>
  </si>
  <si>
    <t>GST claims on imports under MES</t>
  </si>
  <si>
    <t>Goods imported for overseas principals as an agent under section 33(2) and/or 33A of GST Act (where the overseas principal is non-GST registered)</t>
  </si>
  <si>
    <t xml:space="preserve">zero-rated supplies for goods exported. </t>
  </si>
  <si>
    <t>standard-rated supplies and output tax for goods  delivered locally; and</t>
  </si>
  <si>
    <t>the sale is accounted for in the GST returns.</t>
  </si>
  <si>
    <t xml:space="preserve">Extract GST data from the Financial Module based on the prescribed accounting period for GST reporting; and </t>
  </si>
  <si>
    <t xml:space="preserve">(ii) </t>
  </si>
  <si>
    <t>Transactions that may require manual compilation of data due to system restrictions or special GST provisions.</t>
  </si>
  <si>
    <t>Reviews current values to be declared in the GST return for anomalies.</t>
  </si>
  <si>
    <t>Examples of review:</t>
  </si>
  <si>
    <t>Responsibilities of representative member under GST group registration (for GST group registrants only)</t>
  </si>
  <si>
    <r>
      <t xml:space="preserve">Responsibilities of representative member under GST group registration </t>
    </r>
    <r>
      <rPr>
        <sz val="9"/>
        <color theme="1"/>
        <rFont val="Arial Narrow"/>
        <family val="2"/>
      </rPr>
      <t>(for GST group registrants only)</t>
    </r>
  </si>
  <si>
    <t>The group consolidator performs checks to ensure that GST reports compiled by each member are correct:</t>
  </si>
  <si>
    <t>Error in selection of control feature</t>
  </si>
  <si>
    <t>Internal controls or features present in information system (IT system) to prevent, detect, correct errors or protect the integrity of the data.</t>
  </si>
  <si>
    <t>There are controls to ensure that all data in the Invoicing, Credit and Receipting Modules are posted to the GST and financial accounts accurately and timely.</t>
  </si>
  <si>
    <t xml:space="preserve">A designated person is responsible for transposing the daily gross takings from the Operating Module to the Financial Module. </t>
  </si>
  <si>
    <t>System automatically transposes daily gross takings from Operating Module to the Financial Module based on time schedule.</t>
  </si>
  <si>
    <t>There is a consistent basis of capturing purchases value, GST amount and document reference to avoid record of duplicate transactions.</t>
  </si>
  <si>
    <t>Revenue and capital expenditure system and process</t>
  </si>
  <si>
    <r>
      <t xml:space="preserve">(i)  All key controls present </t>
    </r>
    <r>
      <rPr>
        <sz val="10"/>
        <color theme="1"/>
        <rFont val="Britannic Bold"/>
        <family val="2"/>
      </rPr>
      <t>(with 60% control features each)</t>
    </r>
  </si>
  <si>
    <t>Error (ctrl feature)</t>
  </si>
  <si>
    <t>Check selection for NA at segment level</t>
  </si>
  <si>
    <t>Breakdown by control segments</t>
  </si>
  <si>
    <t>Control Activities</t>
  </si>
  <si>
    <t>Change Management</t>
  </si>
  <si>
    <t>Monitoring and Review</t>
  </si>
  <si>
    <t>Error (ctrl feature only)</t>
  </si>
  <si>
    <r>
      <t xml:space="preserve">Ref. No.
</t>
    </r>
    <r>
      <rPr>
        <sz val="10"/>
        <color theme="1"/>
        <rFont val="Arial Narrow"/>
        <family val="2"/>
      </rPr>
      <t>(Optional)</t>
    </r>
  </si>
  <si>
    <r>
      <t>Key controls 
and control features present</t>
    </r>
    <r>
      <rPr>
        <b/>
        <vertAlign val="superscript"/>
        <sz val="8"/>
        <color theme="1"/>
        <rFont val="Arial Narrow"/>
        <family val="2"/>
      </rPr>
      <t>[1]</t>
    </r>
    <r>
      <rPr>
        <b/>
        <sz val="8"/>
        <color theme="1"/>
        <rFont val="Arial Narrow"/>
        <family val="2"/>
      </rPr>
      <t>:</t>
    </r>
  </si>
  <si>
    <t>(1)</t>
  </si>
  <si>
    <t xml:space="preserve">Control Reference No.  </t>
  </si>
  <si>
    <t>Control Reference No.</t>
  </si>
  <si>
    <t>Target commencement date</t>
  </si>
  <si>
    <t>Please use the table below to provide:</t>
  </si>
  <si>
    <t>Edited 17/2/13</t>
  </si>
  <si>
    <t>(Please specify here)</t>
  </si>
  <si>
    <r>
      <t>(Please tick (</t>
    </r>
    <r>
      <rPr>
        <sz val="8"/>
        <color theme="1"/>
        <rFont val="Wingdings"/>
        <charset val="2"/>
      </rPr>
      <t>þ</t>
    </r>
    <r>
      <rPr>
        <i/>
        <sz val="8"/>
        <color theme="1"/>
        <rFont val="Arial"/>
        <family val="2"/>
      </rPr>
      <t>) the appropriate box)</t>
    </r>
  </si>
  <si>
    <t>Amended Feb13</t>
  </si>
  <si>
    <t>count no. of error, amended prompt</t>
  </si>
  <si>
    <t>count no. of errors</t>
  </si>
  <si>
    <t>Period of assessment</t>
  </si>
  <si>
    <t>Results</t>
  </si>
  <si>
    <t>GST Control Framework is ACAP Ready</t>
  </si>
  <si>
    <t>OVERALL ASSESSMENT RESULTS</t>
  </si>
  <si>
    <t>GST Control Framework is not ACAP Ready</t>
  </si>
  <si>
    <t xml:space="preserve"> - If failed para 10a of Impt Notes to checklists</t>
  </si>
  <si>
    <t>(a) "!Select only one" control feature</t>
  </si>
  <si>
    <t xml:space="preserve">Cause: </t>
  </si>
  <si>
    <t>More than 1 checkbox is selected when only one checkbox should be ticked.</t>
  </si>
  <si>
    <t>Solution:</t>
  </si>
  <si>
    <t>Tick only 1 checkbox.</t>
  </si>
  <si>
    <t xml:space="preserve">Both control features and "Not applicable" are selected. </t>
  </si>
  <si>
    <t>Confirm your answer and untick the checkbox that is incorrect.</t>
  </si>
  <si>
    <t>No. present (incl 3 mths)</t>
  </si>
  <si>
    <t>amended  more than 3 mths formula (18/7/13)</t>
  </si>
  <si>
    <t>Total control features</t>
  </si>
  <si>
    <t>Control features present or N.A.</t>
  </si>
  <si>
    <t>(ii) Overall % of control features present or N.A. at this level</t>
  </si>
  <si>
    <r>
      <t>Designated process owner performs prescribed checks 
to ensure that tax codes are correctly</t>
    </r>
    <r>
      <rPr>
        <sz val="11"/>
        <color theme="1"/>
        <rFont val="Arial"/>
        <family val="2"/>
      </rPr>
      <t>:</t>
    </r>
  </si>
  <si>
    <t xml:space="preserve">Management has identified and managed the following major GST risks affecting its GST compliance: </t>
  </si>
  <si>
    <t>5.2</t>
  </si>
  <si>
    <t>5.3</t>
  </si>
  <si>
    <t>5.4</t>
  </si>
  <si>
    <t>5.5</t>
  </si>
  <si>
    <t>5.6</t>
  </si>
  <si>
    <t>5.7</t>
  </si>
  <si>
    <t>5.8</t>
  </si>
  <si>
    <t>5.9</t>
  </si>
  <si>
    <t>5.11</t>
  </si>
  <si>
    <t xml:space="preserve">Process owners are familiar with the operational and accounting processes and changes are communicated on a timely basis. </t>
  </si>
  <si>
    <t xml:space="preserve">Consult designated person when in doubt. </t>
  </si>
  <si>
    <t xml:space="preserve">A list of potential irrecoverable input tax is identified and communicated to the relevant staff to separately capture the data for exclusion from the main input tax claims or for alerting the GST return preparer for exclusion from the GST report. </t>
  </si>
  <si>
    <t>Workflow on extraction of data is established, kept up-to-date and applied by the relevant staff involved.</t>
  </si>
  <si>
    <t>C1.</t>
  </si>
  <si>
    <t>C2.</t>
  </si>
  <si>
    <t>Self-Review of GST Controls Checklist</t>
  </si>
  <si>
    <t>Total no. of control features</t>
  </si>
  <si>
    <t>Entity</t>
  </si>
  <si>
    <t>Supplies</t>
  </si>
  <si>
    <t xml:space="preserve">Score </t>
  </si>
  <si>
    <t>PRELIMINARY ACAP STATUS</t>
  </si>
  <si>
    <t>Remarks</t>
  </si>
  <si>
    <t>Section 1.
Entity Level</t>
  </si>
  <si>
    <t>Section 2.
Transactional Level</t>
  </si>
  <si>
    <t>Section 3.
GST reporting Level</t>
  </si>
  <si>
    <t>S/N</t>
  </si>
  <si>
    <t>Entity Name</t>
  </si>
  <si>
    <t>2A. 
Supplies</t>
  </si>
  <si>
    <t>2B. 
Purchases</t>
  </si>
  <si>
    <t>OVERALL ASSESSMENT SCORE</t>
  </si>
  <si>
    <t xml:space="preserve">All applicable key controls present </t>
  </si>
  <si>
    <t>Control 
Ref. No.</t>
  </si>
  <si>
    <t>Name of business:</t>
  </si>
  <si>
    <t>Tax Reference Number:</t>
  </si>
  <si>
    <t>Section 1 - Key Controls at Entity Level</t>
  </si>
  <si>
    <t>System Controls</t>
  </si>
  <si>
    <t>Information and Communication</t>
  </si>
  <si>
    <t>Score</t>
  </si>
  <si>
    <t>1.</t>
  </si>
  <si>
    <t>2.</t>
  </si>
  <si>
    <t>4.</t>
  </si>
  <si>
    <t>5.</t>
  </si>
  <si>
    <t>6.</t>
  </si>
  <si>
    <t>7.</t>
  </si>
  <si>
    <t>8.</t>
  </si>
  <si>
    <t>9.</t>
  </si>
  <si>
    <t>Management has formal procedures to manage change that impacts the effective management of GST matters.</t>
  </si>
  <si>
    <t>There is a process for timely dissemination of relevant GST information to relevant persons.</t>
  </si>
  <si>
    <t>There is a process for periodic review of the GST processes for correct GST reporting.</t>
  </si>
  <si>
    <t>3.            Senior management adopts a risk management framework to manage compliance or processing risks arising from major changes in business activities or operating processes.</t>
  </si>
  <si>
    <t>Section 2 - Key Controls at Transaction Level</t>
  </si>
  <si>
    <t>Section 2A - Taxable Supplies and Output Tax</t>
  </si>
  <si>
    <t>Summary of assessment</t>
  </si>
  <si>
    <t>Self-Review of GST Controls</t>
  </si>
  <si>
    <t>(To insert row if required)</t>
  </si>
  <si>
    <t>10.</t>
  </si>
  <si>
    <t>11.</t>
  </si>
  <si>
    <t>Section 3 - GST Control Practices At GST Reporting Level</t>
  </si>
  <si>
    <t>3.</t>
  </si>
  <si>
    <t>Lowest score of key controls</t>
  </si>
  <si>
    <t>Maintain ≥ 60% of total control features at each level</t>
  </si>
  <si>
    <t>Overall % of control features present or N.A. at this level</t>
  </si>
  <si>
    <r>
      <t xml:space="preserve">Key ctrl </t>
    </r>
    <r>
      <rPr>
        <sz val="11"/>
        <color theme="1"/>
        <rFont val="Calibri"/>
        <family val="2"/>
      </rPr>
      <t>≥</t>
    </r>
    <r>
      <rPr>
        <sz val="11"/>
        <color theme="1"/>
        <rFont val="Arial"/>
        <family val="2"/>
      </rPr>
      <t xml:space="preserve"> 60%</t>
    </r>
  </si>
  <si>
    <t>Workings/legend</t>
  </si>
  <si>
    <t>Status</t>
  </si>
  <si>
    <t>No Status</t>
  </si>
  <si>
    <t>A1.</t>
  </si>
  <si>
    <t>B1.</t>
  </si>
  <si>
    <t>B2.</t>
  </si>
  <si>
    <t>D1.</t>
  </si>
  <si>
    <t>D2.</t>
  </si>
  <si>
    <t>Follow up actions or mitigating controls established</t>
  </si>
  <si>
    <t>Example</t>
  </si>
  <si>
    <t>Implemented checklists on the list of checks or areas to look out for during pre-filing checks.</t>
  </si>
  <si>
    <t>No proper handover resulting in omission of adjustments required to ensure correct GST reporting.</t>
  </si>
  <si>
    <t>S/No.</t>
  </si>
  <si>
    <t>Others: Please elaborate on the additional control 
features in "Remarks".</t>
  </si>
  <si>
    <t xml:space="preserve">Compliance risks; and </t>
  </si>
  <si>
    <t xml:space="preserve">Processing risks. </t>
  </si>
  <si>
    <t xml:space="preserve">correct cut-off period in accordance with the prescribed accounting period of the GST return. </t>
  </si>
  <si>
    <t xml:space="preserve">Proper handover via a list of outstanding issues in the event of a change in personnel involved in the GST management process. </t>
  </si>
  <si>
    <t>On an annual basis</t>
  </si>
  <si>
    <t>On a half-yearly basis</t>
  </si>
  <si>
    <t>Summary assessment of GST controls</t>
  </si>
  <si>
    <t>Footnote:</t>
  </si>
  <si>
    <t>Others</t>
  </si>
  <si>
    <t xml:space="preserve">A designated person or team is tasked with the responsibility of overseeing the effective working of revenue accounting process to manage GST risks. </t>
  </si>
  <si>
    <t>The designated person is authorised to review the tax impact resulted from any procedural and/or system change.</t>
  </si>
  <si>
    <t>goods or services are accepted but terms of the contract are not fully met (e.g. sub-standard goods are accepted by the customer at a reduced price)</t>
  </si>
  <si>
    <t>There is a process to manage the invoicing for goods locally delivered in the capacity of an agent under section 33(2).</t>
  </si>
  <si>
    <t xml:space="preserve">There is a process to manage the invoicing for goods locally delivered in the capacity of an agent under section 33(2). </t>
  </si>
  <si>
    <t>There is a process to assist staff to comply with specific tax rules, reporting and documentary requirement.</t>
  </si>
  <si>
    <t>If the transaction does not fall within the export scenario, staff will standard-rate the supply.</t>
  </si>
  <si>
    <t>Logistics or designated person informs the finance staff of any supply not supported by transport documents so that the necessary adjustments can be made to standard-rate the transaction.</t>
  </si>
  <si>
    <t xml:space="preserve">There is a process to ensure that the applicable supply of services is correctly zero-rated. </t>
  </si>
  <si>
    <t>There is a process for staff to initiate consultation when in doubt of the application of GST treatment on current or new business transactions.</t>
  </si>
  <si>
    <t>Tax Code</t>
  </si>
  <si>
    <t xml:space="preserve">Types of purchase transaction </t>
  </si>
  <si>
    <t>Transport documents are those listed under the e-Tax Guide "GST: Guide on Exports".</t>
  </si>
  <si>
    <r>
      <t>All the above transactions are supported by import permits, 
commercial and transport documents</t>
    </r>
    <r>
      <rPr>
        <vertAlign val="superscript"/>
        <sz val="11"/>
        <color theme="1"/>
        <rFont val="Arial"/>
        <family val="2"/>
      </rPr>
      <t>[2]</t>
    </r>
    <r>
      <rPr>
        <sz val="11"/>
        <color theme="1"/>
        <rFont val="Arial"/>
        <family val="2"/>
      </rPr>
      <t>.</t>
    </r>
  </si>
  <si>
    <t>The reconciliation is performed against the:</t>
  </si>
  <si>
    <r>
      <t>Data extracted from other relevant sources</t>
    </r>
    <r>
      <rPr>
        <vertAlign val="superscript"/>
        <sz val="11"/>
        <color theme="1"/>
        <rFont val="Arial"/>
        <family val="2"/>
      </rPr>
      <t>[2]</t>
    </r>
    <r>
      <rPr>
        <sz val="11"/>
        <color theme="1"/>
        <rFont val="Arial"/>
        <family val="2"/>
      </rPr>
      <t>.</t>
    </r>
  </si>
  <si>
    <t>GST: Partial Exemption and Input Tax Recovery</t>
  </si>
  <si>
    <t>GST: Guide for Property Developer</t>
  </si>
  <si>
    <t>GST: Guide for Property Owners and Property Holding Companies</t>
  </si>
  <si>
    <t>GST: Guide on Exemption of Investment Precious Metals (IPM)</t>
  </si>
  <si>
    <t>Please tick the most relevant box above to reflect the score.</t>
  </si>
  <si>
    <t>You have other risk management strategies or other key controls established as part of good corporate governance;</t>
  </si>
  <si>
    <t xml:space="preserve">The workflow for compilation of GST return is documented and kept up-to-date. </t>
  </si>
  <si>
    <t>Summary of ACAP Score</t>
  </si>
  <si>
    <r>
      <t>There are controls to ensure that all relevant GST data are</t>
    </r>
    <r>
      <rPr>
        <b/>
        <sz val="11"/>
        <color rgb="FFFF0000"/>
        <rFont val="Arial"/>
        <family val="2"/>
      </rPr>
      <t xml:space="preserve"> </t>
    </r>
    <r>
      <rPr>
        <b/>
        <sz val="11"/>
        <color theme="1"/>
        <rFont val="Arial"/>
        <family val="2"/>
      </rPr>
      <t>identified and extracted for GST reporting.</t>
    </r>
  </si>
  <si>
    <r>
      <t xml:space="preserve">Tick </t>
    </r>
    <r>
      <rPr>
        <b/>
        <sz val="8"/>
        <color theme="1"/>
        <rFont val="Wingdings"/>
        <charset val="2"/>
      </rPr>
      <t>þ</t>
    </r>
    <r>
      <rPr>
        <b/>
        <sz val="8"/>
        <color theme="1"/>
        <rFont val="Arial"/>
        <family val="2"/>
      </rPr>
      <t xml:space="preserve"> the appropriate box if applicable</t>
    </r>
  </si>
  <si>
    <t xml:space="preserve">Brief information </t>
  </si>
  <si>
    <t xml:space="preserve">Senior management adheres to prescribed corporate governance framework e.g. Sarbanes Oxley Act (SOX), Singapore Stock Exchange (SGX) listing rules or Audit Committee Guidance Committee. </t>
  </si>
  <si>
    <t>Senior management establishes code of ethics for all levels of staff to comply with on matters relating to human resources, financial and operational issues.</t>
  </si>
  <si>
    <t xml:space="preserve">Audit Committee structure is implemented to monitor and review the financial and operational risks, including oversight over the Internal Audit functions and the engagement of statutory auditors. </t>
  </si>
  <si>
    <t>Senior management adheres to Enterprise Risk Management Policy (ERM) framework as part of its risk management strategy.</t>
  </si>
  <si>
    <t xml:space="preserve">Business achieves awards relating to its business efficiency and service excellence award such as Service Quality Award (SQA), ISO Certifications.  </t>
  </si>
  <si>
    <t>The accounting system is part of integrated information system.</t>
  </si>
  <si>
    <t>Others: Please elaborate</t>
  </si>
  <si>
    <t>Others: Please elaborate on the additional control features in "Remarks" worksheet.</t>
  </si>
  <si>
    <t>Others: Please elaborate on the additional control 
features in "Remarks" worksheet.</t>
  </si>
  <si>
    <t>GST risk management is incorporated as part of risk management policies.</t>
  </si>
  <si>
    <t>Resources are available to assist users and auditors to understand how the tax code application operates.</t>
  </si>
  <si>
    <t>For renewal of ACAP status only</t>
  </si>
  <si>
    <t>(b) "Check selection!" error message.</t>
  </si>
  <si>
    <t>Reviews the GST reports of each member against the list of potential GST errors and errors peculiar to each member's industry.</t>
  </si>
  <si>
    <t>OTHER CONTROLS AND REMARKS</t>
  </si>
  <si>
    <t>Effective corporate governance ensuring that:
• long-term strategic objectives and plans are established
• management structure are in place to achieve those objectives
• the structure functions to maintain the organization’s integrity, reputation, and accountability to its relevant constituencies</t>
  </si>
  <si>
    <t>Please use the table below to highlight the events, missing controls or additional controls implemented if the overall scores resulted in a change from 'ACAP Premium' score to 'ACAP Merit' score:</t>
  </si>
  <si>
    <t>Name of business</t>
  </si>
  <si>
    <t xml:space="preserve">GST rules and requirements are considered if there are system upgrades to accounting and operating modules. All modifications to IT systems used for processing of GST transactions must be formally authorised. There are formal procedures to define how system changes are to be undertaken. </t>
  </si>
  <si>
    <t>On a random basis currently, but management is committed to perform Post ACAP Review in line with the ACAP review requirement.</t>
  </si>
  <si>
    <t>GST errors are rectified promptly by filing the GST F7 or making a voluntary disclosure to IRAS.</t>
  </si>
  <si>
    <t>A designated person is tasked with the responsibility to manage the billing arrangement for this business model.</t>
  </si>
  <si>
    <t>Cash register is programmed to print the name and registration number of the business; date of issue of the receipt; and total amount payable including the total tax chargeable on the supply.</t>
  </si>
  <si>
    <t>A reviewer checks and agrees the total cash collected daily with the record of total daily gross takings.</t>
  </si>
  <si>
    <t xml:space="preserve">Checks are performed to ensure that data captured in the Invoicing Module agreed with the data captured in the Financial Module. </t>
  </si>
  <si>
    <t>In a situation where more than one set of values is available (e.g. in actual commercial invoice and proforma invoice), staff will capture the actual values for GST reporting.</t>
  </si>
  <si>
    <t>If the transaction falls within the export scenarios described in the e-Tax Guide “GST: Guide on Exports”, staff ensures that the documentary evidence prescribed by the Comptroller will be obtained within 60 days (or longer timeframe as allowed by the Comptroller) from the time of supply:</t>
  </si>
  <si>
    <t xml:space="preserve">After the export of goods, the logistics or designated person matches the transport documents against the commercial documents; and investigates any discrepancies. </t>
  </si>
  <si>
    <t xml:space="preserve">Identifying and classifying all categories of exempt supplies as follows: </t>
  </si>
  <si>
    <r>
      <t>(ii)</t>
    </r>
    <r>
      <rPr>
        <sz val="11"/>
        <rFont val="Times New Roman"/>
        <family val="1"/>
      </rPr>
      <t xml:space="preserve"> </t>
    </r>
    <r>
      <rPr>
        <sz val="11"/>
        <rFont val="Arial"/>
        <family val="2"/>
      </rPr>
      <t>Non-regulation 33 exempt supplies, for example:</t>
    </r>
  </si>
  <si>
    <t>Only authorised staff can create or amend tax codes and mapping.</t>
  </si>
  <si>
    <t xml:space="preserve">Check the correctness of GST treatment on existing transactions to confirm that the mapping performed is still valid. </t>
  </si>
  <si>
    <t xml:space="preserve">The staff involved in processing of purchases transactions is aware of the legislative time limit to claim late input tax and such claim was not claimed in earlier period. </t>
  </si>
  <si>
    <t>Purchase transactions are reviewed by a reviewer for validity of purchases, appropriateness of documentation, value accuracy and correctness of tax classification applied.</t>
  </si>
  <si>
    <t>Staff who performs data-capturing is aware of the cut-off date to facilitate report generation for GST reporting and alerts GST return preparer of any items that require adjustment for reporting if the cut-off date is not met.</t>
  </si>
  <si>
    <t>the GST amount entered does not agree with the tax rate applied to the purchase value</t>
  </si>
  <si>
    <t xml:space="preserve">If any of the categories from paragraph 6 to 8 are not applicable, please indicate accordingly. </t>
  </si>
  <si>
    <t>Goods imported for overseas principals as an agent under section 33(2) and/or 33A of the GST Act (where the overseas principal is non-GST registered)</t>
  </si>
  <si>
    <t xml:space="preserve">Inventory records and accounts are separately maintained for the goods belonging to overseas principals. In situations where these transactions are managed through the same inventory and accounting system, specific codes are assigned to distinguish the overseas principals’ transactions. </t>
  </si>
  <si>
    <t>Designated person ensures that the Comptroller’s requirements on accounting and compliance records listed in the e-Tax Guide of the applicable import suspension schemes are complied with.</t>
  </si>
  <si>
    <t>A designated person or team is tasked with the responsibility of overseeing the effective working of GST data extraction and compilation process.</t>
  </si>
  <si>
    <t xml:space="preserve">Data that falls within the accounting period and is not captured in the same period (e.g. sales invoices issued but not captured timely in the Financial Module). </t>
  </si>
  <si>
    <t xml:space="preserve">Agrees the total number of data extracted from GST reports to system records; and identifies, reconciles and resolves issues involving any missing data during the GST extraction process. </t>
  </si>
  <si>
    <t xml:space="preserve">All data compiled in the GST report have audit trails and are traceable to the main financial data source. </t>
  </si>
  <si>
    <t>GST return preparer maintains a checklist of:</t>
  </si>
  <si>
    <t>To ensure GST value accuracy, correct tax code mapping for all major categories of transactions and adjustments for specialised GST treatment, a designated person:</t>
  </si>
  <si>
    <t>Agrees the figure in each box of the GST return to the values in the GST reports and other working schedules.</t>
  </si>
  <si>
    <t>Reconciles the net GST refund or payment on the GST return submission with the GST control accounts in the General Ledger.</t>
  </si>
  <si>
    <t>A designated person performs random checks with audit trail to ensure GST value accuracy, correct tax code mapping for all major categories of transactions and adjustments for specialised GST treatment are present.</t>
  </si>
  <si>
    <t>The group consolidator ensures that the group members compile reports on a timely basis for the preparation of the consolidated GST return.</t>
  </si>
  <si>
    <t>Reviews GST reports for exceptional outliers and investigates any anomalies.</t>
  </si>
  <si>
    <t>Ensures that the supplies made among members are identified and correctly excluded in the GST returns.</t>
  </si>
  <si>
    <t>There is a process to monitor the due date for timely submission of GST return and settlement of tax.</t>
  </si>
  <si>
    <t xml:space="preserve">GST payment to or refund from IRAS is reconciled to the GST return submission to highlight the need for further follow-up action required. </t>
  </si>
  <si>
    <r>
      <t xml:space="preserve">Additional remarks with respect to the listed control features (or their equivalents) denoted with </t>
    </r>
    <r>
      <rPr>
        <sz val="11"/>
        <rFont val="Wingdings"/>
        <charset val="2"/>
      </rPr>
      <t>þ</t>
    </r>
    <r>
      <rPr>
        <sz val="11"/>
        <rFont val="Times New Roman"/>
        <family val="1"/>
      </rPr>
      <t xml:space="preserve"> </t>
    </r>
    <r>
      <rPr>
        <sz val="11"/>
        <rFont val="Arial"/>
        <family val="2"/>
      </rPr>
      <t>(if applicable).</t>
    </r>
  </si>
  <si>
    <t>Please indicate the listed control features that were absent during the ACAP Period but will be implemented:</t>
  </si>
  <si>
    <t>Description of missing control features</t>
  </si>
  <si>
    <t>There are controls to ensure that all relevant GST data are identified and extracted for GST reporting.</t>
  </si>
  <si>
    <t>Note: The preliminary ACAP status above is solely based on your self-assessment and does not represent the actual ACAP status to be accorded by IRAS. IRAS' decision on the status to be accorded is final.</t>
  </si>
  <si>
    <t xml:space="preserve">(2)
</t>
  </si>
  <si>
    <t>Broad strategies/control features:</t>
  </si>
  <si>
    <t>Description of control/Remarks</t>
  </si>
  <si>
    <t>e.g. date of implementation of such strategy/control feature, business units subject to such review</t>
  </si>
  <si>
    <t>&gt;=60%</t>
  </si>
  <si>
    <t>&gt;=80%</t>
  </si>
  <si>
    <r>
      <t xml:space="preserve">Key ctrl </t>
    </r>
    <r>
      <rPr>
        <sz val="11"/>
        <color theme="1"/>
        <rFont val="Calibri"/>
        <family val="2"/>
      </rPr>
      <t>≥</t>
    </r>
    <r>
      <rPr>
        <sz val="11"/>
        <color theme="1"/>
        <rFont val="Arial"/>
        <family val="2"/>
      </rPr>
      <t xml:space="preserve"> 80%</t>
    </r>
  </si>
  <si>
    <t>Revised 8/6/16 (YT)</t>
  </si>
  <si>
    <t>Revised 8/6/2016 - No status if &lt;60%, Merit if any score &lt; 80%)</t>
  </si>
  <si>
    <t>ACAP Premium</t>
  </si>
  <si>
    <t>ACAP Merit</t>
  </si>
  <si>
    <t>Overall objective: To manage GST risks identified at sales cycle to ensure that GST data at source is properly tax classified and accurately reported.</t>
  </si>
  <si>
    <t>Overall objective: To manage GST risks identified at purchases cycle to ensure that GST data at source is properly tax classified and accurately reported.</t>
  </si>
  <si>
    <t>Overall objective: To ensure that data extracted and compiled for GST return submission is accurate and complete.</t>
  </si>
  <si>
    <t>What should I do if there are error messages?</t>
  </si>
  <si>
    <t>Business maintains an up-to-date record of the details of these overseas principals to ensure that these principals are not GST-registered.</t>
  </si>
  <si>
    <t>Others: Please elaborate on the additional control features
 in "Remarks" worksheet.</t>
  </si>
  <si>
    <t xml:space="preserve">System is able to extract information necessary to ensure GST reporting requirements are adhered. </t>
  </si>
  <si>
    <t>Details on additional control features indicated under “Others” of each key control in Section 1 to 3 of the checklists.</t>
  </si>
  <si>
    <t>Important information includes the following: belonging status of the recipient; whether services supplied are directly in connection with goods/land located outside Singapore; goods for export; where/when the services are performed etc.</t>
  </si>
  <si>
    <t>E1.1,</t>
  </si>
  <si>
    <t>E1.2,</t>
  </si>
  <si>
    <t>E1.3,</t>
  </si>
  <si>
    <t>E2.1,</t>
  </si>
  <si>
    <t>E2.2,</t>
  </si>
  <si>
    <t>E2.3,</t>
  </si>
  <si>
    <t>E2.4,</t>
  </si>
  <si>
    <t>E2.5,</t>
  </si>
  <si>
    <t>E2.6,</t>
  </si>
  <si>
    <t>E3.1,</t>
  </si>
  <si>
    <t>E3.2,</t>
  </si>
  <si>
    <t>E3.3a,</t>
  </si>
  <si>
    <t>E3.3b,</t>
  </si>
  <si>
    <t>E3.3c,</t>
  </si>
  <si>
    <t>E3.3d,</t>
  </si>
  <si>
    <t>E3.4,</t>
  </si>
  <si>
    <t>E3.5,</t>
  </si>
  <si>
    <t>E3.6,</t>
  </si>
  <si>
    <t>E4.1,</t>
  </si>
  <si>
    <t>E4.2,</t>
  </si>
  <si>
    <t>E4.3,</t>
  </si>
  <si>
    <t>E4.4,</t>
  </si>
  <si>
    <t>E4.5,</t>
  </si>
  <si>
    <t>E5.1,</t>
  </si>
  <si>
    <t>E5.2,</t>
  </si>
  <si>
    <t>E5.3,</t>
  </si>
  <si>
    <t>E5.4,</t>
  </si>
  <si>
    <t>E5.5,</t>
  </si>
  <si>
    <t>E5.6,</t>
  </si>
  <si>
    <t>E5.7,</t>
  </si>
  <si>
    <t>E5.8,</t>
  </si>
  <si>
    <t>E5.9,</t>
  </si>
  <si>
    <t>E5.10,</t>
  </si>
  <si>
    <t>E6.1,</t>
  </si>
  <si>
    <t>E6.2,</t>
  </si>
  <si>
    <t>E6.3,</t>
  </si>
  <si>
    <t>E6.4,</t>
  </si>
  <si>
    <t>E6.6,</t>
  </si>
  <si>
    <t>E6.9,</t>
  </si>
  <si>
    <t>E6.10,</t>
  </si>
  <si>
    <t>E6.11,</t>
  </si>
  <si>
    <t>E6.12,</t>
  </si>
  <si>
    <t>E7.1,</t>
  </si>
  <si>
    <t>E7.2,</t>
  </si>
  <si>
    <t>E7.3,</t>
  </si>
  <si>
    <t>E7.4,</t>
  </si>
  <si>
    <t>E7.5,</t>
  </si>
  <si>
    <t>E8.1,</t>
  </si>
  <si>
    <t>E8.2,</t>
  </si>
  <si>
    <t>E8.3,</t>
  </si>
  <si>
    <t>E8.4,</t>
  </si>
  <si>
    <t>E8.5,</t>
  </si>
  <si>
    <t>E9.1,</t>
  </si>
  <si>
    <t>E9.2,</t>
  </si>
  <si>
    <t>E9.3,</t>
  </si>
  <si>
    <t>E9.4,</t>
  </si>
  <si>
    <t>E9.5,</t>
  </si>
  <si>
    <t>Ctrl feature</t>
  </si>
  <si>
    <t>Not selected</t>
  </si>
  <si>
    <t xml:space="preserve">For IRAS use only: </t>
  </si>
  <si>
    <t>P1.1,</t>
  </si>
  <si>
    <t>P1.2,</t>
  </si>
  <si>
    <t>P1.3,</t>
  </si>
  <si>
    <t>P2.1,</t>
  </si>
  <si>
    <t>P2.2,</t>
  </si>
  <si>
    <t>P2.3a,</t>
  </si>
  <si>
    <t>P2.3b,</t>
  </si>
  <si>
    <t>P2.3c,</t>
  </si>
  <si>
    <t>P2.3d,</t>
  </si>
  <si>
    <t>P2.4,</t>
  </si>
  <si>
    <t>P3.2,</t>
  </si>
  <si>
    <t>P3.3,</t>
  </si>
  <si>
    <t>P3.4,</t>
  </si>
  <si>
    <t>P3.5,</t>
  </si>
  <si>
    <t>P4.1,</t>
  </si>
  <si>
    <t>P4.2,</t>
  </si>
  <si>
    <t>P4.3,</t>
  </si>
  <si>
    <t>P4.4,</t>
  </si>
  <si>
    <t>P5.1,</t>
  </si>
  <si>
    <t>P5.2,</t>
  </si>
  <si>
    <t>P5.3,</t>
  </si>
  <si>
    <t>P6.1,</t>
  </si>
  <si>
    <t>P6.2,</t>
  </si>
  <si>
    <t>P6.3,</t>
  </si>
  <si>
    <t>P6.4,</t>
  </si>
  <si>
    <t>P6.5,</t>
  </si>
  <si>
    <t>P7.1,</t>
  </si>
  <si>
    <t>P7.2,</t>
  </si>
  <si>
    <t>P7.3,</t>
  </si>
  <si>
    <t>P7.4,</t>
  </si>
  <si>
    <t>P7.5,</t>
  </si>
  <si>
    <t>P7.6,</t>
  </si>
  <si>
    <t>P7.7,</t>
  </si>
  <si>
    <t>P7.8,</t>
  </si>
  <si>
    <t>P8.1,</t>
  </si>
  <si>
    <t>P8.2,</t>
  </si>
  <si>
    <t>P8.3,</t>
  </si>
  <si>
    <t>P8.4,</t>
  </si>
  <si>
    <t>S1.1,</t>
  </si>
  <si>
    <t>S1.2,</t>
  </si>
  <si>
    <t>S1.3,</t>
  </si>
  <si>
    <t>S2.1,</t>
  </si>
  <si>
    <t>S2.2,</t>
  </si>
  <si>
    <t>S2.3a,</t>
  </si>
  <si>
    <t>S2.3b,</t>
  </si>
  <si>
    <t>S2.3c,</t>
  </si>
  <si>
    <t>S2.3d,</t>
  </si>
  <si>
    <t>S2.5,</t>
  </si>
  <si>
    <t>S3.1a,</t>
  </si>
  <si>
    <t>S3.1b,</t>
  </si>
  <si>
    <t>S3.2,</t>
  </si>
  <si>
    <t>S3.3,</t>
  </si>
  <si>
    <t>S3.4,</t>
  </si>
  <si>
    <t>S3.5,</t>
  </si>
  <si>
    <t>S4.1,</t>
  </si>
  <si>
    <t>S4.2,</t>
  </si>
  <si>
    <t>S4.3,</t>
  </si>
  <si>
    <t>S4.4,</t>
  </si>
  <si>
    <t>S4.5,</t>
  </si>
  <si>
    <t>S4.6,</t>
  </si>
  <si>
    <t>S4.7,</t>
  </si>
  <si>
    <t>S4.8,</t>
  </si>
  <si>
    <t>S4.9,</t>
  </si>
  <si>
    <t>S5.1,</t>
  </si>
  <si>
    <t>S5.2,</t>
  </si>
  <si>
    <t>S5.3,</t>
  </si>
  <si>
    <t>S6.1,</t>
  </si>
  <si>
    <t>S6.2,</t>
  </si>
  <si>
    <t>S6.3,</t>
  </si>
  <si>
    <t>S6.4,</t>
  </si>
  <si>
    <t>S6.5,</t>
  </si>
  <si>
    <t>S7.1,</t>
  </si>
  <si>
    <t>S7.2,</t>
  </si>
  <si>
    <t>S7.3,</t>
  </si>
  <si>
    <t>S7.4,</t>
  </si>
  <si>
    <t>S7.5,</t>
  </si>
  <si>
    <t>S7.6,</t>
  </si>
  <si>
    <t>S7.7,</t>
  </si>
  <si>
    <t>S7.8,</t>
  </si>
  <si>
    <t>S8.1,</t>
  </si>
  <si>
    <t>S8.2,</t>
  </si>
  <si>
    <t>S8.3,</t>
  </si>
  <si>
    <t>S8.4,</t>
  </si>
  <si>
    <t>S8.5,</t>
  </si>
  <si>
    <t>S8.6,</t>
  </si>
  <si>
    <t>S8.7,</t>
  </si>
  <si>
    <t>(Diff for NA key control)</t>
  </si>
  <si>
    <t>S9.1,</t>
  </si>
  <si>
    <t>S9.2,</t>
  </si>
  <si>
    <t>S9.3,</t>
  </si>
  <si>
    <t>S9.4,</t>
  </si>
  <si>
    <t>S10.1,</t>
  </si>
  <si>
    <t>S10.2,</t>
  </si>
  <si>
    <t>S10.3a,</t>
  </si>
  <si>
    <t>S10.3b,</t>
  </si>
  <si>
    <t>S10.3c,</t>
  </si>
  <si>
    <t>S11.1,</t>
  </si>
  <si>
    <t>S11.2,</t>
  </si>
  <si>
    <t>S11.3,</t>
  </si>
  <si>
    <t>S11.4,</t>
  </si>
  <si>
    <t>P2.5a,</t>
  </si>
  <si>
    <t>P2.5b,</t>
  </si>
  <si>
    <t>P2.5c,</t>
  </si>
  <si>
    <t>P2.5d,</t>
  </si>
  <si>
    <t>P3.1,</t>
  </si>
  <si>
    <t>P3.6,</t>
  </si>
  <si>
    <t>P3.7,</t>
  </si>
  <si>
    <t>P3.8,</t>
  </si>
  <si>
    <t>P3.9,</t>
  </si>
  <si>
    <t>P3.10,</t>
  </si>
  <si>
    <t>P5.4,</t>
  </si>
  <si>
    <t>P5.5,</t>
  </si>
  <si>
    <t>P6.6,</t>
  </si>
  <si>
    <t>P6.7,</t>
  </si>
  <si>
    <t>P6.8a,</t>
  </si>
  <si>
    <t>P6.8b,</t>
  </si>
  <si>
    <t>P6.9,</t>
  </si>
  <si>
    <t>P6.10,</t>
  </si>
  <si>
    <t>P7.9,</t>
  </si>
  <si>
    <t>P7.10,</t>
  </si>
  <si>
    <t>GR1.1,</t>
  </si>
  <si>
    <t>GR1.2,</t>
  </si>
  <si>
    <t>GR1.3,</t>
  </si>
  <si>
    <t>GR2.1,</t>
  </si>
  <si>
    <t>GR2.2,</t>
  </si>
  <si>
    <t>GR2.3a,</t>
  </si>
  <si>
    <t>GR2.3bi,</t>
  </si>
  <si>
    <t>GR2.3bii,</t>
  </si>
  <si>
    <t>GR2.3c,</t>
  </si>
  <si>
    <t>GR2.4,</t>
  </si>
  <si>
    <t>GR2.5,</t>
  </si>
  <si>
    <t>GR2.6,</t>
  </si>
  <si>
    <t>GR3.1,</t>
  </si>
  <si>
    <t>GR3.2a,</t>
  </si>
  <si>
    <t>GR3.2b,</t>
  </si>
  <si>
    <t>GR3.3a,</t>
  </si>
  <si>
    <t>GR3.3b,</t>
  </si>
  <si>
    <t>GR3.3c,</t>
  </si>
  <si>
    <t>GR3.3d,</t>
  </si>
  <si>
    <t>GR3.4,</t>
  </si>
  <si>
    <t>GR3.5,</t>
  </si>
  <si>
    <t>GR4.1,</t>
  </si>
  <si>
    <t>GR4.2,</t>
  </si>
  <si>
    <t>GR4.3,</t>
  </si>
  <si>
    <t>GR4.4a,</t>
  </si>
  <si>
    <t>GR4.4b,</t>
  </si>
  <si>
    <t>GR4.4c,</t>
  </si>
  <si>
    <t>GR4.5,</t>
  </si>
  <si>
    <t>GR4.6,</t>
  </si>
  <si>
    <t>GR5.1,</t>
  </si>
  <si>
    <t>GR5.2,</t>
  </si>
  <si>
    <t>GR5.3,</t>
  </si>
  <si>
    <t>GR5.4,</t>
  </si>
  <si>
    <t>GR5.5,</t>
  </si>
  <si>
    <t>E3.3e,</t>
  </si>
  <si>
    <t>E6.13,</t>
  </si>
  <si>
    <t>E9.6,</t>
  </si>
  <si>
    <t>S2.6,</t>
  </si>
  <si>
    <t>S6.6</t>
  </si>
  <si>
    <t>S12.1,</t>
  </si>
  <si>
    <t>CA</t>
  </si>
  <si>
    <t>P2.5e,</t>
  </si>
  <si>
    <t>P3.11,</t>
  </si>
  <si>
    <t>12.1</t>
  </si>
  <si>
    <t>12.2</t>
  </si>
  <si>
    <t>12.3</t>
  </si>
  <si>
    <t>12.4</t>
  </si>
  <si>
    <t>12.5</t>
  </si>
  <si>
    <t xml:space="preserve">(e) </t>
  </si>
  <si>
    <t>5.12</t>
  </si>
  <si>
    <t>E5.11,</t>
  </si>
  <si>
    <t>6.14</t>
  </si>
  <si>
    <t>6.12</t>
  </si>
  <si>
    <t>6.13</t>
  </si>
  <si>
    <t>E6.7,</t>
  </si>
  <si>
    <t>9.2</t>
  </si>
  <si>
    <t>9.3</t>
  </si>
  <si>
    <t>9.4</t>
  </si>
  <si>
    <t>9.5</t>
  </si>
  <si>
    <t>9.6</t>
  </si>
  <si>
    <t>9.7</t>
  </si>
  <si>
    <t>2.4</t>
  </si>
  <si>
    <t>2.5</t>
  </si>
  <si>
    <t>2.7</t>
  </si>
  <si>
    <t>2.8</t>
  </si>
  <si>
    <t>3.4</t>
  </si>
  <si>
    <t>3.12</t>
  </si>
  <si>
    <t>GR3.3e,</t>
  </si>
  <si>
    <t>Overall objective: To enable the management to maintain effective oversight of GST compliance and GST matters.</t>
  </si>
  <si>
    <t>There is management oversight of major matters that potentially pose GST impact to the business.</t>
  </si>
  <si>
    <t>Senior management designates a GST competent person or team to:</t>
  </si>
  <si>
    <t>advise process owners involved in the GST management process to identify, manage and monitor GST risks of the business transactions.</t>
  </si>
  <si>
    <t>Map and link GST risks to existing control features.</t>
  </si>
  <si>
    <t>(f)</t>
  </si>
  <si>
    <t>E6.5</t>
  </si>
  <si>
    <t>E6.8a,</t>
  </si>
  <si>
    <t>E6.8b,</t>
  </si>
  <si>
    <t>Findings on gaps and errors from monitoring processes are reviewed for follow-up action to prevent recurrence and updated to management.</t>
  </si>
  <si>
    <t xml:space="preserve">Oversight function of revenue and non-revenue accounting process </t>
  </si>
  <si>
    <t>Local sale of memory cards to GST-registered person exceeding $10,000</t>
  </si>
  <si>
    <t>Sale of prescribed goods under Customer Accounting</t>
  </si>
  <si>
    <t xml:space="preserve">mobile phones; </t>
  </si>
  <si>
    <t xml:space="preserve">memory cards; and </t>
  </si>
  <si>
    <t>The credit notes contain all the particulars of a proper credit note (in accordance with relevant GST guidance) and are issued only to correct genuine mistakes or to give credit for the following reasons:</t>
  </si>
  <si>
    <t>A designated person reviews, extracts, consolidates transactions managed outside the Invoicing Module and ensures they are posted to the Financial Module accurately and in a timely manner. For example:</t>
  </si>
  <si>
    <t xml:space="preserve">billings submitted in customer’s digital platform </t>
  </si>
  <si>
    <t>(vi)</t>
  </si>
  <si>
    <t>(vii)</t>
  </si>
  <si>
    <t xml:space="preserve">re-export of goods imported for repair; </t>
  </si>
  <si>
    <t>[7]</t>
  </si>
  <si>
    <t>[8]</t>
  </si>
  <si>
    <t>Examples of GST schemes include Approved Contract Manufacturer and Trader (ACMT) Scheme, Approved Marine Fuel Trader (MFT) Scheme, Approved Third Party Logistics (3PL) Company Scheme, Gross Margin Scheme, Tourist Refund Scheme (as independent retailer), Approved Refiner and Consolidator Scheme, Specialised Warehouse Scheme, Hand-Carried Exports Scheme.</t>
  </si>
  <si>
    <t>[9]</t>
  </si>
  <si>
    <t>[10]</t>
  </si>
  <si>
    <t>12.6</t>
  </si>
  <si>
    <t>S12.2,</t>
  </si>
  <si>
    <t>S12.3,</t>
  </si>
  <si>
    <t>S12.4,</t>
  </si>
  <si>
    <t>S12.5,</t>
  </si>
  <si>
    <t xml:space="preserve">Oversight function of revenue and capital expenditure accounting process </t>
  </si>
  <si>
    <t>CA1</t>
  </si>
  <si>
    <t>Controls are present to ensure that valid and correct tax classification is applied to data captured in the revenue and capital expenditure system and posted in a timely manner  to financial and GST accounts.</t>
  </si>
  <si>
    <t>GR3.3f,</t>
  </si>
  <si>
    <t>Formula revised Jan 2019</t>
  </si>
  <si>
    <t>Amended on Jan 2019</t>
  </si>
  <si>
    <t>Amended Jan 2019</t>
  </si>
  <si>
    <t>Updates and Amendments</t>
  </si>
  <si>
    <t>Date of amendment</t>
  </si>
  <si>
    <t>Amendments made</t>
  </si>
  <si>
    <t xml:space="preserve">Inserted the following new control features (mainly due to Customer Accounting): 
 - 'Section 1 - Entity level': 3.3(e), 5.11,  6.5 and 9.2.
 - 'Section 2A - Transaction level - Supplies': 2.4, 6.3, 12.1, 12.2, 12.3, 12.4 and 12.5.
 - 'Section 2B - Transaction level - Purchases': 2.5(a) and 3.4.
 - 'Section 3 - GST Reporting': 2.3(b)(iii), 3.3(d) and 3.3(e).
Amended the following control features:
 - 'Section 1 - Entity level': 2.1, 3.2, 3.4, 5.3, 7.3 and 9.1.
 - 'Section 2A - Transaction level - Supplies': 2.1, 3.2, 3.3, 4.2, 7.3, 7.4 and 10.3(b).
 - 'Section 2B - Transaction level - Purchases': 2.1 and 2.2.
 - 'Section 3 - GST Reporting': 2.3(b)(i), 3.3(c) and 3.3(f).
Editorial changes made to paragraph A4, C1, C2a, D3 and D6 of 'Important Notes'. </t>
  </si>
  <si>
    <t>S2.4,</t>
  </si>
  <si>
    <t>12.</t>
  </si>
  <si>
    <t>IMPORTANT: Do not merge cells as it will cause hidden cells to show on IOS devices</t>
  </si>
  <si>
    <t>Controls are present to ensure that valid and correct tax classification is applied to data captured in the revenue and capital expenditure system and posted in a timely manner to financial and GST accounts.</t>
  </si>
  <si>
    <t>Purchases made under special GST schemes (e.g. Approved  Marine Fuel Trader Scheme)</t>
  </si>
  <si>
    <t xml:space="preserve">Upon receipt of credit note from GST-registered supplier, input tax should be reduced based on the GST amount reflected in the credit note and in the correct prescribed accounting period. </t>
  </si>
  <si>
    <t>Input tax incurred for exempt supplies, which may be disallowed if De Minimis limit is exceeded</t>
  </si>
  <si>
    <t>v</t>
  </si>
  <si>
    <t>A key person is appointed to be responsible for the accuracy of the business’ GST return declarations.</t>
  </si>
  <si>
    <t>Please refer to e-Tax Guide on “GST: Partial Exemption and Input Tax Recovery”.</t>
  </si>
  <si>
    <t>All staff involved in the processing of GST data consult the designated person or GST team on GST treatment of new business transactions or when there are changes to existing business model that have impact on GST tax classification, whenever in doubt.</t>
  </si>
  <si>
    <t>Only authorised person can process non-routine transactions requiring manual tax classifications. Any changes to the tax code table and tax logic in-built in the systems can only be requested by authorised person in the GST team.</t>
  </si>
  <si>
    <t xml:space="preserve">[8] </t>
  </si>
  <si>
    <t>Reference to GST law and practice, IRAS materials, correspondences</t>
  </si>
  <si>
    <t>transactions captured in the financial accounting system which are not auto-extracted for GST reporting purposes (e.g. realised exchange gain or loss, sale of equity and debt securities)</t>
  </si>
  <si>
    <t>There is a process to review the categories and value of exempt supplies made to assess if the business or GST group is required to apply input tax apportionment rules and the correct input tax apportionment formula is applied accordingly.</t>
  </si>
  <si>
    <t>9.8</t>
  </si>
  <si>
    <t>9.9</t>
  </si>
  <si>
    <t>E9.7,</t>
  </si>
  <si>
    <t>E9.8,</t>
  </si>
  <si>
    <t>Updated Aug19</t>
  </si>
  <si>
    <t>R1-S</t>
  </si>
  <si>
    <t>DS-1</t>
  </si>
  <si>
    <r>
      <t xml:space="preserve">Please tick </t>
    </r>
    <r>
      <rPr>
        <sz val="8"/>
        <rFont val="Wingdings"/>
        <charset val="2"/>
      </rPr>
      <t>þ</t>
    </r>
    <r>
      <rPr>
        <sz val="8"/>
        <rFont val="Arial"/>
        <family val="2"/>
      </rPr>
      <t xml:space="preserve"> if the control features or their equivalent are present.  The key controls will be reflected based on the selection of control features present. 
"N.A." - Not Applicable</t>
    </r>
  </si>
  <si>
    <t>pre-fetched from the system for processing of sales transactions.</t>
  </si>
  <si>
    <t>2.9</t>
  </si>
  <si>
    <t>GST-inclusive price is reflected on all written or verbal price displayed, advertised, published or quoted on any medium (e.g. advertisement, price list, web pages) for any local supply of goods or services to the public unless the Comptroller approves the deviation.</t>
  </si>
  <si>
    <t>When there is any enhancement to the operating systems (such as Sales order or Inventory operating Module), checks are performed to confirm that in-built automated features are still working effectively (such as calculation of GST, conversion of foreign currency to SGD equivalent and pre-fetching of tax code).</t>
  </si>
  <si>
    <r>
      <t>The system allows generation of reports for follow</t>
    </r>
    <r>
      <rPr>
        <sz val="11"/>
        <color theme="4"/>
        <rFont val="Arial"/>
        <family val="2"/>
      </rPr>
      <t>-</t>
    </r>
    <r>
      <rPr>
        <sz val="11"/>
        <color theme="1"/>
        <rFont val="Arial"/>
        <family val="2"/>
      </rPr>
      <t>up on potential omission or incorrect capturing of transactions.</t>
    </r>
  </si>
  <si>
    <t>Staff determines if the transaction is a direct or indirect export scenario i.e. whether business has custody of the goods to be exported and export arrangement.</t>
  </si>
  <si>
    <r>
      <t>(i) </t>
    </r>
    <r>
      <rPr>
        <sz val="11"/>
        <rFont val="Times New Roman"/>
        <family val="1"/>
      </rPr>
      <t xml:space="preserve"> </t>
    </r>
    <r>
      <rPr>
        <sz val="11"/>
        <rFont val="Arial"/>
        <family val="2"/>
      </rPr>
      <t>Exempt supplies listed under regulation 33</t>
    </r>
  </si>
  <si>
    <t>proceeds from sale of shares</t>
  </si>
  <si>
    <t>sale or lease of residential properties and mixed development comprising residential portion</t>
  </si>
  <si>
    <t xml:space="preserve">At the point of invoicing, checks are performed to verify the customer’s GST registration status and number, the customer’s purpose of purchasing the goods and sale value (whether it exceeds $10,000). </t>
  </si>
  <si>
    <t>For a mixed sale of prescribed and non-prescribed goods to a GST-registered customer which may involve free goods or services given, controls are established to determine the value attributable to prescribed and non-prescribed goods, apply the correct GST treatment and comply with the invoicing requirement.</t>
  </si>
  <si>
    <t>(g)</t>
  </si>
  <si>
    <t>For supply of prescribed goods made to a GST-registered customer exceeding $10,000 (excluding GST), staff will apply CA (i.e. ensure that output tax is not charged and collected from the customer) and issue a CA tax invoice. If the sale of prescribed goods does not exceed $10,000, staff will standard-rate the supply and issue a normal tax invoice.</t>
  </si>
  <si>
    <t>(h)</t>
  </si>
  <si>
    <t>The CA tax invoice contains all the details required of a valid tax invoice and the following additional information:</t>
  </si>
  <si>
    <t>the customer’s GST registration number; and</t>
  </si>
  <si>
    <t>a statement “Sale made under customer accounting. Customer to account for GST of $X.” or “Customer accounting: Customer to pay GST of $X to IRAS.”, (where ‘$X’ refers to the amount of output tax due on the relevant supply, which the customer will account for on behalf of the business.)</t>
  </si>
  <si>
    <t>12.7</t>
  </si>
  <si>
    <t>12.8</t>
  </si>
  <si>
    <t>S2.8,</t>
  </si>
  <si>
    <t>2.10</t>
  </si>
  <si>
    <t>S3.6,</t>
  </si>
  <si>
    <t>S10.3d,</t>
  </si>
  <si>
    <t>S12.6,</t>
  </si>
  <si>
    <t>S12.7,</t>
  </si>
  <si>
    <t>13.1</t>
  </si>
  <si>
    <t>13.2</t>
  </si>
  <si>
    <t>13.3</t>
  </si>
  <si>
    <t>Supplier’s name and address;</t>
  </si>
  <si>
    <t>Where an invoice is issued in a foreign language, the business must be able to translate this information to English on request. In addition to the invoice, the business may also provide contracts or agreements entered into with the supplier to explain the nature of the services received.</t>
  </si>
  <si>
    <t>The value of the supply (i.e. consideration to be paid); and</t>
  </si>
  <si>
    <t>13.4</t>
  </si>
  <si>
    <t>The checks and controls implemented include the following:</t>
  </si>
  <si>
    <t>Consultation will be initiated with the tax or finance team when in doubt of the application of GST treatment on current or new business transaction.</t>
  </si>
  <si>
    <t>the consideration paid to the overseas related party who is a connected person (including an overseas member within the same GST group) or overseas branch or head office is less than the open market value of the supply.</t>
  </si>
  <si>
    <t>13.5</t>
  </si>
  <si>
    <t>the time of supply rule i.e. earlier of date of supplier’s invoice or date of payment made to supplier;</t>
  </si>
  <si>
    <t>the first day after the end of the longer period if the business has elected to apply RC at the end of the longer period.</t>
  </si>
  <si>
    <t>13.6</t>
  </si>
  <si>
    <t>when invoice is issued;</t>
  </si>
  <si>
    <t>when payment is made; and</t>
  </si>
  <si>
    <t>13.7</t>
  </si>
  <si>
    <t>13.8</t>
  </si>
  <si>
    <t xml:space="preserve">A designated person performs checks which include the following: </t>
  </si>
  <si>
    <t xml:space="preserve">If the business is prescribed with a fixed input tax recovery rate or special input tax recovery formula, staff will ensure that the correct rate or formula is applied to compute the input tax claimable. </t>
  </si>
  <si>
    <t>13.9</t>
  </si>
  <si>
    <t>All such adjustments are supported by supplier’s invoice, supporting business or accounting records and the completed checklist.</t>
  </si>
  <si>
    <t>13.10</t>
  </si>
  <si>
    <t>13.11</t>
  </si>
  <si>
    <t>14.1</t>
  </si>
  <si>
    <t>14.2</t>
  </si>
  <si>
    <t>14.3</t>
  </si>
  <si>
    <t>14.4</t>
  </si>
  <si>
    <t>14.5</t>
  </si>
  <si>
    <t>The designated staff will initiate consultation with tax or finance team when in doubt of the application of GST treatment on current or new business transactions.</t>
  </si>
  <si>
    <t>14.6</t>
  </si>
  <si>
    <t>[11]</t>
  </si>
  <si>
    <t>[12]</t>
  </si>
  <si>
    <t>[13]</t>
  </si>
  <si>
    <t>This is not applicable to businesses that are accorded fixed input tax recovery rates as they are not required to perform longer period adjustments.</t>
  </si>
  <si>
    <t>RC1</t>
  </si>
  <si>
    <t>(Please complete Control Ref. No. 13 of  Section 2A (Taxable Supplies and Output tax)  if the business is subject to RC.)</t>
  </si>
  <si>
    <t>Staff reviews and ensures input tax incurred on re-import of customer’s goods sent overseas for value-added services satisfied the conditions in the e-Tax Guide “Claiming of GST on re-import of value-added goods”.</t>
  </si>
  <si>
    <t>3.13</t>
  </si>
  <si>
    <t xml:space="preserve">For goods that do not belong to the business (e.g. overseas principal’s goods, customer’s goods), periodic physical count of goods and reconciliation of inventory records are performed. </t>
  </si>
  <si>
    <t>Control or process is put in place to track the movement of goods from the point of importation to the subsequent supplies made (i.e. local sale, export).</t>
  </si>
  <si>
    <r>
      <t>Periodic inventory checks are performed to ensure that quantities recorded agreed with physical count of the stock balance and overseas principals’ record. Discrepancies are investigated and followed</t>
    </r>
    <r>
      <rPr>
        <sz val="11"/>
        <color theme="4"/>
        <rFont val="Arial"/>
        <family val="2"/>
      </rPr>
      <t>-</t>
    </r>
    <r>
      <rPr>
        <sz val="11"/>
        <color theme="1"/>
        <rFont val="Arial"/>
        <family val="2"/>
      </rPr>
      <t>up.</t>
    </r>
  </si>
  <si>
    <t>Removed GR2.3biii in Aug19</t>
  </si>
  <si>
    <t>Perform reasonableness test (e.g. comparison of the output tax against the value of standard-rated supplies).</t>
  </si>
  <si>
    <t>The group consolidator is aware of the latest changes to the GST group structure and makes necessary adjustments to the group consolidated GST reports (e.g. new GST group members, removal of group members).</t>
  </si>
  <si>
    <t>Supply of prescribed goods subject to Customer Accounting ("CA") (by the supplier)</t>
  </si>
  <si>
    <t>There is a process to ensure CA is correctly applied on relevant supply of prescribed goods.</t>
  </si>
  <si>
    <t>13.</t>
  </si>
  <si>
    <t>14.</t>
  </si>
  <si>
    <t>To faciliate listing of control features at the end of the end of the SRC)</t>
  </si>
  <si>
    <t>Audit trail - Editorial (E), Amendment (A), Insertion (In), mYY</t>
  </si>
  <si>
    <t>E 8/2019</t>
  </si>
  <si>
    <t>A 1/2019, E 8/2019</t>
  </si>
  <si>
    <t>A 1/2019, E A 8/2019</t>
  </si>
  <si>
    <t>A 1/2019, A 8/2019</t>
  </si>
  <si>
    <t>In 1/2019</t>
  </si>
  <si>
    <t>A 1/2019</t>
  </si>
  <si>
    <t>In 1/2019, E 8/2019</t>
  </si>
  <si>
    <t>In 8/2019</t>
  </si>
  <si>
    <t>A 2/2013</t>
  </si>
  <si>
    <t>A 2/2013, A 8/2019</t>
  </si>
  <si>
    <t xml:space="preserve">In 1/2019, </t>
  </si>
  <si>
    <t>A 8/2019</t>
  </si>
  <si>
    <t>A 2/2013, A 1/2019, A 8/2019</t>
  </si>
  <si>
    <t>A1/2019, E8/2019</t>
  </si>
  <si>
    <t>E8/2019</t>
  </si>
  <si>
    <t>A2/2013</t>
  </si>
  <si>
    <t>A2/2013, E8/2019</t>
  </si>
  <si>
    <t>A2/2013, A1/2019, A8/2019</t>
  </si>
  <si>
    <t>In8/2019</t>
  </si>
  <si>
    <t>A8/2019</t>
  </si>
  <si>
    <t>In1/2019, E8/2019</t>
  </si>
  <si>
    <t>Inserted ctrl 1/2019, E8/2019</t>
  </si>
  <si>
    <t>Inserted ctrl 8/2019</t>
  </si>
  <si>
    <t>A1/2019</t>
  </si>
  <si>
    <t>A1/2019,A8/2019</t>
  </si>
  <si>
    <t>A2/2013, A1/2019,E8/2019</t>
  </si>
  <si>
    <t>In1/2019</t>
  </si>
  <si>
    <t>A12/2013</t>
  </si>
  <si>
    <t>In1/2019,E8/2019</t>
  </si>
  <si>
    <t>A2/2013,E8/2019</t>
  </si>
  <si>
    <t>A1/2014</t>
  </si>
  <si>
    <t>S13.1,</t>
  </si>
  <si>
    <t>S13.2,</t>
  </si>
  <si>
    <t>S13.3,</t>
  </si>
  <si>
    <t>S13.4,</t>
  </si>
  <si>
    <t>S13.5,</t>
  </si>
  <si>
    <t>S13.6,</t>
  </si>
  <si>
    <t>S13.7,</t>
  </si>
  <si>
    <t>S13.8,</t>
  </si>
  <si>
    <t>S13.9,</t>
  </si>
  <si>
    <t>S13.10,</t>
  </si>
  <si>
    <t>S14.1,</t>
  </si>
  <si>
    <t>S14.2,</t>
  </si>
  <si>
    <t>S14.3,</t>
  </si>
  <si>
    <t>S14.4,</t>
  </si>
  <si>
    <t>S14.5,</t>
  </si>
  <si>
    <t>Aug 2019 Revised formula in col v for each control.  No risk of incorrect compulation in the past as the reference cell is password protected</t>
  </si>
  <si>
    <t>P2.5f,</t>
  </si>
  <si>
    <t>P3.12,</t>
  </si>
  <si>
    <t>P5.6,</t>
  </si>
  <si>
    <t>GR3.3g,</t>
  </si>
  <si>
    <t>GR4.4d,</t>
  </si>
  <si>
    <t>(sample for NA control feature)</t>
  </si>
  <si>
    <t>(standby if required)</t>
  </si>
  <si>
    <r>
      <t>There is an organisation structure</t>
    </r>
    <r>
      <rPr>
        <b/>
        <vertAlign val="superscript"/>
        <sz val="11"/>
        <rFont val="Arial"/>
        <family val="2"/>
      </rPr>
      <t>[2]</t>
    </r>
    <r>
      <rPr>
        <b/>
        <sz val="11"/>
        <rFont val="Arial"/>
        <family val="2"/>
      </rPr>
      <t xml:space="preserve"> or function 
to manage GST compliance.</t>
    </r>
  </si>
  <si>
    <t>The designated person or team is aware and clear of GST responsibilities assigned.</t>
  </si>
  <si>
    <t>Incorporate system controls or enhance existing GST process to ensure correct GST treatment is applied at source.</t>
  </si>
  <si>
    <t>The designated person or team carries out the risk management process to identify or anticipate GST risks that the business is exposed to, due to internal factors (e.g. change in business models, new contracts) or external factors (e.g. change in GST law, Financial Reporting Standards [FRS]).</t>
  </si>
  <si>
    <t>Senior management has confidence that the designated person or team (including the GST return preparer or tax team) has the necessary skills and experience to manage GST matters effectively.</t>
  </si>
  <si>
    <t>The designated person or team is competent in GST rules and applications, including awareness of latest changes to GST law and practice.</t>
  </si>
  <si>
    <t>The designated person or team is able to recognise potential GST issues to seek clarification from external professionals or IRAS when in doubt.</t>
  </si>
  <si>
    <t>The designated person or team is aware of the workings of GST controls that are mapped to financial and operating controls.</t>
  </si>
  <si>
    <t>The designated person or team provides necessary GST technical support to the process owners of the system or process implications arising from changes to GST law and practice or changes in business models.</t>
  </si>
  <si>
    <t xml:space="preserve">The designated person or team attends regular updates (at least annually) to maintain competence and keep abreast of GST developments. </t>
  </si>
  <si>
    <t xml:space="preserve">Where there is an agreement with a customer to key in invoice or sales details via the customer’s digital platform or for the customer to issue buyer-created invoices, there are controls to ensure that the same invoice or sales details are captured in the  sales system. </t>
  </si>
  <si>
    <t>There is a process put in place to safeguard the accuracy of GST transactions captured by the process owners and data processed by IT system including the tax classification.</t>
  </si>
  <si>
    <t xml:space="preserve">Only designated person is authorised to access, amend or make changes to modules in the IT system. </t>
  </si>
  <si>
    <t xml:space="preserve">System will produce exception reports on transactions that are outside normal processing parameters (e.g. error report for duplicate invoice numbers).   </t>
  </si>
  <si>
    <t>Information relevant for risk identification to conduct tax review can be retrieved by generating other reports to facilitate review of transactions.  For example, mode of export, name of customers, name of suppliers, tax invoice number, invoices denominated in foreign currency and converted to Singapore dollar based on supplier’s rate.</t>
  </si>
  <si>
    <t xml:space="preserve">Users are briefed and trained to use the latest application processes. </t>
  </si>
  <si>
    <t>Designated person or team considers the GST implication when changes are made to the GST law and practice, accounting policies and procedures (such as changes to revenue recognition) and establishes the correct GST treatment for new business models.</t>
  </si>
  <si>
    <t>Designated person or team keeps abreast of GST by reviewing changes to GST law and practice, validity of rulings, GST schemes and considers any impact to the business.</t>
  </si>
  <si>
    <t xml:space="preserve">A designated person or team circulates and keeps the latest copy of IRAS' e-Tax Guides or training materials and seminar materials on changes to GST law and practice. </t>
  </si>
  <si>
    <t xml:space="preserve">Process owners refer to the GST file or library for the latest copy of materials highlighted in paragraph 8.4 above on a need to basis. </t>
  </si>
  <si>
    <t xml:space="preserve">Management requires an update on the checks performed to ensure correct GST reporting for transactions affected by changes to GST law and practice during the initial period.      </t>
  </si>
  <si>
    <t>Post-filing checks are performed on past GST returns.</t>
  </si>
  <si>
    <r>
      <rPr>
        <u/>
        <sz val="11"/>
        <rFont val="Arial"/>
        <family val="2"/>
      </rPr>
      <t>Frequency</t>
    </r>
    <r>
      <rPr>
        <sz val="11"/>
        <color theme="1"/>
        <rFont val="Arial"/>
        <family val="2"/>
      </rPr>
      <t/>
    </r>
  </si>
  <si>
    <r>
      <t xml:space="preserve">Please tick </t>
    </r>
    <r>
      <rPr>
        <sz val="8"/>
        <rFont val="Wingdings"/>
        <charset val="2"/>
      </rPr>
      <t>þ</t>
    </r>
    <r>
      <rPr>
        <sz val="8"/>
        <rFont val="Arial"/>
        <family val="2"/>
      </rPr>
      <t xml:space="preserve"> if the control features or their equivalent are present. The key controls will be reflected based on the selection of control features present. 
"N.A." - Not Applicable</t>
    </r>
  </si>
  <si>
    <t>A sample of a GST structure is on page 3 of Annex 3 of Appendix 1 of e-Tax Guide "GST: ACAP".</t>
  </si>
  <si>
    <t xml:space="preserve">[6] </t>
  </si>
  <si>
    <t xml:space="preserve">[7] </t>
  </si>
  <si>
    <t>All major categories of transactions are identified and mapped to a tax code table from the onset to distinguish them as taxable, zero-rated, exempt or out-of-scope supplies.</t>
  </si>
  <si>
    <t xml:space="preserve">Designated process owner performs prescribed checks to ensure that tax codes are correctly: </t>
  </si>
  <si>
    <t>defined and set-up in the business’ information system.</t>
  </si>
  <si>
    <t>updated to be in line with changes in GST law and practice in the business’ information system.</t>
  </si>
  <si>
    <t xml:space="preserve">(If the business' principal activities involve the sale of the above prescribed goods, please complete Control Ref. No. 12 of this Section). </t>
  </si>
  <si>
    <t>refer to the latest version of the tax logic decision tree and tax code table available in the GST database when capturing any new business scenario or sales transaction to new customer;</t>
  </si>
  <si>
    <t>refer to the available set of tools or documentation or consult designated person when in doubt; and</t>
  </si>
  <si>
    <t>keep abreast of changes or seek clarification on GST matters disseminated by GST team.</t>
  </si>
  <si>
    <t>all particulars of a proper tax invoice, including the Singapore dollar (SGD) equivalent for the following items when local transactions are billed in foreign currency:</t>
  </si>
  <si>
    <t>(ii)   total GST payable; and</t>
  </si>
  <si>
    <t>charges are partly or fully waived before or after delivery of the goods</t>
  </si>
  <si>
    <t>Only authorised person can amend the details described including the GST rate in the invoice or credit note.</t>
  </si>
  <si>
    <t xml:space="preserve">There are controls to ensure data accuracy and correct GST treatment at the point of issuing invoices and credit notes in the Invoicing or Credit note Module. </t>
  </si>
  <si>
    <t xml:space="preserve">All fulfilled sales orders or service requisitions are matched to invoices generated and discrepancies are investigated and followed-up. </t>
  </si>
  <si>
    <t>An independent reviewer checks invoices, debit notes and credit notes issued for correctness of GST treatment and accuracy of value.</t>
  </si>
  <si>
    <t xml:space="preserve">All processed sales orders or service requisitions are followed-up to ensure that they are billed timely and consistently according to invoicing policy (e.g. triggered from approved sales order, payment received or goods delivered or services performed). </t>
  </si>
  <si>
    <t>Tax invoices are issued for standard-rated supplies made to a GST-registered person where the sales value exceeds $1,000.</t>
  </si>
  <si>
    <t>Only designated cashiers have physical access to the till rolls and cash register and is accountable for record of cash and cash takings.</t>
  </si>
  <si>
    <t>All cash sales in the Invoicing or Receipting Module (e.g. point of sale system) are posted timely to the Financial Module.</t>
  </si>
  <si>
    <t>buyer-created invoices</t>
  </si>
  <si>
    <t>purchase of relevant supply of prescribed goods subject to CA;</t>
  </si>
  <si>
    <t xml:space="preserve">Reconciliation of records (such as bank statement to bank account, sales record to inventory record and cash on hand to total in cash register) is performed periodically to detect omission of supplies. </t>
  </si>
  <si>
    <t>There is a process to assist staff to determine the GST treatment on supply of goods qualifying for zero-rating.</t>
  </si>
  <si>
    <t>Staff understands and applies the qualifying conditions for zero-rating under section 21(3) of the GST Act in the context of the business by referring to the relevant sources (e.g. IRAS website, guidelines or tools maintained by the business).</t>
  </si>
  <si>
    <t>There is a process to ensure that the applicable supply of goods or services is correctly exempted.</t>
  </si>
  <si>
    <t>There is a process to ensure that the GST treatments for the qualifying transactions for the respective schemes are  correctly applied and such transactions are properly accounted for.</t>
  </si>
  <si>
    <t>There is a designated person to maintain oversight of the specific requirements of the qualifying transactions.</t>
  </si>
  <si>
    <t xml:space="preserve">Checks are performed and controls are put in place to ensure CA for supply of prescribed goods is applied correctly and value is accurate. </t>
  </si>
  <si>
    <t>Staff is aware of CA requirements and is able to determine if CA is applicable. Staff is equipped with a list of prescribed goods that are subject to CA as guidance.</t>
  </si>
  <si>
    <t>If both the business and the GST-registered customer have opted to apply CA on all supplies of prescribed goods made by the business (regardless of value of supply) via a letter of undertaking to the Comptroller, controls are put in place to ensure that all prescribed conditions are met at all times.</t>
  </si>
  <si>
    <t xml:space="preserve">When the business purchases prescribed goods and a CA tax invoice is received, staff will check if it is correctly issued by the supplier and perform CA on such transactions i.e. account for output tax and claim input tax (subject to the conditions for claiming input tax) accordingly.
Staff will ensure that the value of relevant supplies received from the supplier is excluded from the value of taxable supplies and value of total supplies when computing the residual input tax recovery ratio.
</t>
  </si>
  <si>
    <t>There is a process to identify all CA tax invoices issued for GST reporting and include them in Box 1 “Total value of standard-rated supplies” of the GST return based on the normal time of supply rule. No output tax is reported in Box 6 “Output tax due” of the GST return.</t>
  </si>
  <si>
    <t xml:space="preserve">From 1 Jan 2019, business is required to apply CA on a relevant supply of prescribed goods made to a GST-registered customer for his business purpose if the GST-exclusive value of the supply exceeds $10,000. Please refer to e-Tax Guide “GST: Customer Accounting for Prescribed Goods”. </t>
  </si>
  <si>
    <t xml:space="preserve">All major categories of transactions are identified and mapped to a tax code table from the onset to distinguish them for GST reporting purposes such as imports under MES, purchases and zero-rated purchases. </t>
  </si>
  <si>
    <t>Performed only on the first transaction and subsequent transactions are pre-tax coded based on tax logic in-built into the system (e.g. input tax can only be captured for purchases from GST-registered businesses to prevent human errors).</t>
  </si>
  <si>
    <t>updated to be in line with changes in GST law and practice in the business' information system.</t>
  </si>
  <si>
    <t xml:space="preserve">Staff can only capture GST claims by the business based on valid tax invoices and payment permits. System-computed GST amount, if applicable, must agree with the GST amount stated on the tax invoice or payment permit.  </t>
  </si>
  <si>
    <t xml:space="preserve">For GST incurred on local purchases billed in foreign currency, input tax claims are recorded based on the Singapore dollar (SGD) equivalent reflected on the supplier’s tax invoice. </t>
  </si>
  <si>
    <t>When a CA tax invoice is received, staff checks if it was correctly issued by the supplier and informs the designated person to apply CA on the purchase of the prescribed goods i.e. account for output tax and claim input tax (subject to the conditions of claiming input tax).</t>
  </si>
  <si>
    <t>There is a process to ensure that the Purchase and Input tax listing has excluded input tax disallowed under regulations 26 and 27. If not, they are identified for exclusion at the GST Reporting level.</t>
  </si>
  <si>
    <r>
      <t>Examples of identified items:</t>
    </r>
    <r>
      <rPr>
        <sz val="11"/>
        <rFont val="Arial"/>
        <family val="2"/>
      </rPr>
      <t xml:space="preserve"> </t>
    </r>
  </si>
  <si>
    <t>The business maintains up-to-date perpetual inventory system to keep track of the movement of goods.</t>
  </si>
  <si>
    <t>Separate records are maintained for goods belonging to the business and others such as goods belonging to overseas principals and goods under consignment.</t>
  </si>
  <si>
    <t>Physical inventory count of goods belonging to the business is conducted at least annually and verified by local or overseas auditors. Discrepancies are investigated and follow-up.</t>
  </si>
  <si>
    <t>Reconciliation of the business' inventory records to financial accounts figures are performed periodically. Discrepancies are investigated and follow-up.</t>
  </si>
  <si>
    <t>value of goods exported back to the overseas principal (i.e. section 33A situation);</t>
  </si>
  <si>
    <t>There is a process to ensure that the GST treatments for the qualifying transactions under the respective schemes are correctly applied and such transactions are properly accounted for.</t>
  </si>
  <si>
    <t xml:space="preserve">There is a process for staff to initiate consultation when in doubt of the application of GST treatment on current or new business transactions. </t>
  </si>
  <si>
    <t>Data extracted are based on correct parameters set (e.g. correct prescribed accounting period, relevant sources, correct categories of supplies and purchases) and include the following categories:</t>
  </si>
  <si>
    <t xml:space="preserve">There are controls to ensure that data compiled exist and are correct both in value and GST treatment. </t>
  </si>
  <si>
    <t>Ensures output tax is accounted for on local purchases of prescribed goods supported by CA tax invoices when the corresponding input tax (subject to the conditions for claiming input tax) is claimed.</t>
  </si>
  <si>
    <t>Did not account for output tax based on the Singapore dollar equivalent reflected on the tax invoices issued by suppliers under CA.</t>
  </si>
  <si>
    <t>Upon e-filing of the GST return, the acknowledgment page is printed and checked for accuracy of net tax payable or repayable.</t>
  </si>
  <si>
    <r>
      <t>Procedure is put in place to apply the partial exemption 
rules</t>
    </r>
    <r>
      <rPr>
        <vertAlign val="superscript"/>
        <sz val="11"/>
        <rFont val="Arial"/>
        <family val="2"/>
      </rPr>
      <t>[3]</t>
    </r>
    <r>
      <rPr>
        <sz val="11"/>
        <rFont val="Arial"/>
        <family val="2"/>
      </rPr>
      <t xml:space="preserve"> on the recovery of input tax when exempt supplies of the group failed the tests prescribed under the GST law.</t>
    </r>
  </si>
  <si>
    <t>Monitoring and reviewing the value and categories of exempt supplies to apply partial exemption rules on recovery of input tax when exempt supplies failed the tests prescribed under the GST law and practice (e.g. failed the De Minimis Rule under regulation 28 and made non-regulation 33 exempt supplies; or nature of the business is listed under regulation 34).</t>
  </si>
  <si>
    <t>There is an organisation structure or function to manage GST compliance.</t>
  </si>
  <si>
    <t>There are built-in control features to ensure reliability of the data being processed (e.g. process only transactions that are approved in the system by the supervisor).</t>
  </si>
  <si>
    <t>Proper procedure to take over accounting systems and records which affect the GST reporting arising from structural changes (such as inclusion or removal of GST group members, merger and acquisition of businesses).</t>
  </si>
  <si>
    <t>There is a process to ensure that all categories of transactions including the following are correctly collated for the purpose of filing the GST return:</t>
  </si>
  <si>
    <t>Only authorised personnel can create new or amend existing tax codes or other pre-determined fields (e.g. product unit price, customer’s details, delivery address).</t>
  </si>
  <si>
    <t>System will prompt staff if tax code is not selected or tax code selected is not within the tax logic pre-set (e.g. selecting a zero-rated supplies tax code for goods locally delivered, applying CA for local sale of prescribed goods to non-GST registered customer).</t>
  </si>
  <si>
    <t>Staff who processes the qualifying transactions complies with the procedures established in paragraph 11.2 and random checks are performed by a reviewer to ensure the GST scheme conditions and record keeping requirements are met.</t>
  </si>
  <si>
    <t>Supply of prescribed goods subject to CA (by the supplier)</t>
  </si>
  <si>
    <r>
      <t xml:space="preserve">Please tick </t>
    </r>
    <r>
      <rPr>
        <sz val="8"/>
        <color theme="1"/>
        <rFont val="Wingdings"/>
        <charset val="2"/>
      </rPr>
      <t>þ</t>
    </r>
    <r>
      <rPr>
        <sz val="8"/>
        <color theme="1"/>
        <rFont val="Arial"/>
        <family val="2"/>
      </rPr>
      <t xml:space="preserve"> if the control features or their equivalent are present. The key controls will be reflected based on the selection of control features present. 
"N.A." - Not Applicable</t>
    </r>
  </si>
  <si>
    <t>Purchase from GST-registered supplier with 0% GST incurred</t>
  </si>
  <si>
    <t>A process is put in place to ensure staff only use the scheme to import goods belonging to the business or import in the capacity of agent permitted under the GST law and practice (e.g. for overseas principals under section 33(2) and 33A of the GST Act).</t>
  </si>
  <si>
    <t xml:space="preserve">Imports into Singapore with GST suspended under GST schemes </t>
  </si>
  <si>
    <t>Imports into Singapore with GST paid</t>
  </si>
  <si>
    <t xml:space="preserve">Check if the purchases are prescribed goods which are subject to customer accounting (“CA”) and ensure that the correct GST treatment is applied i.e. account for output tax and claim input tax (subject to the conditions for claiming input tax) unless prior approval has been sought from the Comptroller to be exempted from CA. </t>
  </si>
  <si>
    <t>System does not allow the capture of invoices to unmatched purchase order or requisition or goods receipt note</t>
  </si>
  <si>
    <r>
      <t xml:space="preserve">There is a process to agree the figures entered into the GST e-filing screen in </t>
    </r>
    <r>
      <rPr>
        <i/>
        <sz val="11"/>
        <rFont val="Arial"/>
        <family val="2"/>
      </rPr>
      <t>myTax Portal</t>
    </r>
    <r>
      <rPr>
        <sz val="11"/>
        <rFont val="Arial"/>
        <family val="2"/>
      </rPr>
      <t xml:space="preserve"> with GST reports or schedules.</t>
    </r>
  </si>
  <si>
    <t>Informing the GST return preparer of the need to apportion input tax or perform longer period adjustment should the business fail to meet the conditions set out under the GST Act.</t>
  </si>
  <si>
    <t>defined and updated in the accounting master vendor file.</t>
  </si>
  <si>
    <t>pre-fetched from the system for processing of purchase transactions.</t>
  </si>
  <si>
    <t>Keep abreast of changes or seek clarification on GST matters disseminated by the GST team.</t>
  </si>
  <si>
    <t>Prescribed goods subject to customer accounting (“CA”)</t>
  </si>
  <si>
    <t>invoices for relevant supply of prescribed goods subject to CA</t>
  </si>
  <si>
    <t>Performed only on the first transaction and subsequent transactions are pre-tax coded based on tax logic in-built into the system (e.g. supplies of goods are standard-rated based on destination of goods to prevent human errors).</t>
  </si>
  <si>
    <t>Depending on the processes put in place, this may be part of the setup of master supplier/vendor record, processing of each transaction or set-up of tax logic in information/accounting systems.</t>
  </si>
  <si>
    <t>debit notes (e.g. for sale of fixed assets)</t>
  </si>
  <si>
    <t>For supply of prescribed goods made to a non-GST registered customer, staff will standard-rate the supply (and issue a normal tax invoice).</t>
  </si>
  <si>
    <r>
      <t xml:space="preserve">If there is cost allocation or procurement of services from an overseas member within the same GST group or from an overseas branch or head office, staff will account for output tax on the open market value of the imported services </t>
    </r>
    <r>
      <rPr>
        <u/>
        <sz val="11"/>
        <rFont val="Arial"/>
        <family val="2"/>
      </rPr>
      <t>after excluding identifiable</t>
    </r>
    <r>
      <rPr>
        <sz val="11"/>
        <rFont val="Arial"/>
        <family val="2"/>
      </rPr>
      <t xml:space="preserve"> salaries, wages, interest costs components and their proportionate mark-up in accordance with the transfer pricing policy. </t>
    </r>
  </si>
  <si>
    <t>Unrecorded fulfilled sales order or service request</t>
  </si>
  <si>
    <t xml:space="preserve">Inserted or amended the following (mainly due to imported services by way of reverse charge/overseas vendor registration regime):
 - 'Section 1 - Entity level': 2.1, 3.2, 6.5 and 9.1 to 9.3.
 - 'Section 2A - Transaction level - Supplies': 2.1, 2.4, 2.5, 2.6, 3.6, 7.4, 10.3(d), 11.3, 12.3, 12.6, 12.7, 13.1 to 13.10 and 14.1 to 14.5.
 - 'Section 2B - Transaction level - Purchases': 2.1, 2.5(b), 3.1, 3.5 and 5.5.
 - 'Section 3 - GST Reporting': 2.3(a), 3.3(d), 3.3(f), 3.3(g) and 4.4(c).
Other editorial changes.
</t>
  </si>
  <si>
    <t xml:space="preserve">An excepted supply refers to 
(a) a supply of goods made under the Gross Margin Scheme; 
(b) a supply of goods made under the Approved 3PL Company Scheme or Approved Refiner and Consolidator Scheme to an approved/specified person; and 
(c) a deemed taxable supply of goods arising from the transfer or disposal of goods for no consideration. 
</t>
  </si>
  <si>
    <t>N.A. can only be selected if the import value is reported based on ME permit.</t>
  </si>
  <si>
    <t>Imported services procured from overseas suppliers that are subject to reverse charge</t>
  </si>
  <si>
    <t>The business may tick "N.A." if it only makes regulation 33 exempt supplies.</t>
  </si>
  <si>
    <t>Examples of transactions under special invoicing rules are Discounted Sale Price Scheme for the sale of second-hand motor vehicle, Approved Marine Fuel Trader Scheme, supplies under the self-billing arrangement and CA for supply of prescribed goods.</t>
  </si>
  <si>
    <t>Supplies and output tax are extracted based on time of supply rule;</t>
  </si>
  <si>
    <t>Taxable purchases and input tax are extracted based on the date of tax invoices or permits. If payment date or posting date is used as the basis, it must be applied consistently; and</t>
  </si>
  <si>
    <r>
      <t xml:space="preserve">Supply of prescribed goods subject to Customer Accounting ("CA") (by the supplier)
</t>
    </r>
    <r>
      <rPr>
        <i/>
        <sz val="8"/>
        <rFont val="Arial"/>
        <family val="2"/>
      </rPr>
      <t xml:space="preserve">Please indicate “Not Applicable” only if the business is not supplying prescribed goods as defined in the e-Tax Guide “GST: Customer Accounting for Prescribed Goods”. 
</t>
    </r>
    <r>
      <rPr>
        <b/>
        <i/>
        <sz val="8"/>
        <rFont val="Arial"/>
        <family val="2"/>
      </rPr>
      <t>The business should read the e-Tax Guide before completing this section.  If the business has established additional controls that are not highlighted in this section, please provide the information in "Remarks" worksheet or a separate attachment.</t>
    </r>
  </si>
  <si>
    <t>Oversight function of revenue and non-revenue accounting process</t>
  </si>
  <si>
    <t>Invoicing system, tax invoices and credit notes</t>
  </si>
  <si>
    <t>Supplies made on behalf of an overseas person under section 33(2) of the GST Act</t>
  </si>
  <si>
    <t>Oversight function of revenue and capital expenditure accounting process</t>
  </si>
  <si>
    <t>There are controls to ensure price displays and tax invoices, debit notes or credit notes issued comply with the GST requirements (unless the Comptroller approves the deviation).</t>
  </si>
  <si>
    <t>&lt;&lt; without rounding</t>
  </si>
  <si>
    <t>XX XXX 2021</t>
  </si>
  <si>
    <t>Internal use only</t>
  </si>
  <si>
    <t>Internal workings</t>
  </si>
  <si>
    <t xml:space="preserve">* E.g. Chief Executive Officer, Executive Director, Chief Financial Officer of the business </t>
  </si>
  <si>
    <t>Designation</t>
  </si>
  <si>
    <t xml:space="preserve"> </t>
  </si>
  <si>
    <t>Tax Reference Number</t>
  </si>
  <si>
    <t>&lt;&lt; Dropdown list used to allow grouping of excess cells</t>
  </si>
  <si>
    <t>2A</t>
  </si>
  <si>
    <t>2B</t>
  </si>
  <si>
    <t>All key controls present (with ≥ 60% supporting control features)</t>
  </si>
  <si>
    <t>Design (7/7/2021)</t>
  </si>
  <si>
    <t xml:space="preserve"> - Provide for tick boxes for Representative Units </t>
  </si>
  <si>
    <t>Overall Score</t>
  </si>
  <si>
    <t>Average score (Table 1 and 2)</t>
  </si>
  <si>
    <t>&lt;&lt; Auto populate name and ID</t>
  </si>
  <si>
    <t xml:space="preserve">Represent-ative Units selected for Review
</t>
  </si>
  <si>
    <t>&lt;&lt; Propose to have for 10 (90% of Group registrant has up to 10 members)</t>
  </si>
  <si>
    <t>S1</t>
  </si>
  <si>
    <t>S2A</t>
  </si>
  <si>
    <t>S2B</t>
  </si>
  <si>
    <t>S3</t>
  </si>
  <si>
    <t>Avg score of RU</t>
  </si>
  <si>
    <t>&lt;&lt; change formula to round to nearest%)</t>
  </si>
  <si>
    <t>Error check (true without score)</t>
  </si>
  <si>
    <t>(c) "Insufficient control features" message.</t>
  </si>
  <si>
    <t>Key control did not meet the 60% rule</t>
  </si>
  <si>
    <t>Implement additional control features. This message will disappear once the key control meets the 60% rule. The implementation date of the new control features should be indicated in paragraph 2 of 'Remarks' worksheet.</t>
  </si>
  <si>
    <t>Please do not submit this worksheet</t>
  </si>
  <si>
    <t>(d) The overall assessment results of the GST Control Framework showed that the GST Control Framework is not ACAP Ready.</t>
  </si>
  <si>
    <t>At least 1 key control is not present or do not meet the 60% rule.</t>
  </si>
  <si>
    <t xml:space="preserve">Improve the GST Control Framework by implementing additional control features in the area where the 60% rule is not met. </t>
  </si>
  <si>
    <t>&lt;&lt; Error prompt will appear if key control &lt;60%, in addition to the conditional formatting</t>
  </si>
  <si>
    <t>&lt;&lt;  Reminder inserted if Table 2 is completed (based on entity Name in Table 2)</t>
  </si>
  <si>
    <t>&lt;blank&gt;</t>
  </si>
  <si>
    <t>&lt;&lt; reminder</t>
  </si>
  <si>
    <t>&lt;&lt; will reflect as nil if row 26 is blank</t>
  </si>
  <si>
    <t>Extract of 'Summary of ACAP Score for GST Group or Divisional Registrant'</t>
  </si>
  <si>
    <t>Provide the score of the group member/ division or untick the checkbox if it is incorrectly selected.</t>
  </si>
  <si>
    <t>There is no score of the group member/division.</t>
  </si>
  <si>
    <t>(e) 'Check selection' error message in the 'RU reviewed' column in 'Summary of ACAP Score for GST Group or Divisional Registrant'</t>
  </si>
  <si>
    <t>&lt;&lt; based on 2021 datamining, 90% has less than 10 members</t>
  </si>
  <si>
    <t>&lt;&lt; Largest group has 37 members</t>
  </si>
  <si>
    <t>CCH :Should indicate comments: Applicants should complete this form and the scores will be amended by the Reviewer based on their ACAP review findings</t>
  </si>
  <si>
    <t>Name of Declarant:</t>
  </si>
  <si>
    <t>Name of ACAP Reviewer:</t>
  </si>
  <si>
    <t>Designation:</t>
  </si>
  <si>
    <t>Declaration by authorised personnel* of ACAP Applicant</t>
  </si>
  <si>
    <t>&lt;&lt; changed to 'I'</t>
  </si>
  <si>
    <r>
      <t xml:space="preserve">After the conduct of ACAP Review/ ACAP Renewal review, ACAP Reviewer </t>
    </r>
    <r>
      <rPr>
        <i/>
        <sz val="11"/>
        <color rgb="FF00B0F0"/>
        <rFont val="Arial"/>
        <family val="2"/>
      </rPr>
      <t>should "tick" on the column 'Representative Units selected for Review</t>
    </r>
    <r>
      <rPr>
        <i/>
        <sz val="11"/>
        <color rgb="FFFF0000"/>
        <rFont val="Arial"/>
        <family val="2"/>
      </rPr>
      <t>' and update the scores of those Representative Units (RU) selected for ACAP Review/ Renewal Review.</t>
    </r>
  </si>
  <si>
    <r>
      <t xml:space="preserve">Please complete this page so that the scores of each member under GST Group or division under divisional registration reflected under "Self-Review of GST Controls"  checklists </t>
    </r>
    <r>
      <rPr>
        <i/>
        <sz val="11"/>
        <color rgb="FF00B0F0"/>
        <rFont val="Arial"/>
        <family val="2"/>
      </rPr>
      <t>are tabulated.</t>
    </r>
  </si>
  <si>
    <r>
      <t xml:space="preserve">Details/Features:
</t>
    </r>
    <r>
      <rPr>
        <b/>
        <sz val="9"/>
        <color theme="1"/>
        <rFont val="Arial Narrow"/>
        <family val="2"/>
      </rPr>
      <t>Name to retain as SRC, ACAP Applicant to be used for ACAP and Renewal (13/7/2021)
Important Notes</t>
    </r>
    <r>
      <rPr>
        <sz val="9"/>
        <color theme="1"/>
        <rFont val="Arial Narrow"/>
        <family val="2"/>
      </rPr>
      <t xml:space="preserve">: Instructions on joint assessment by Applicant and Reviewer. 
</t>
    </r>
    <r>
      <rPr>
        <b/>
        <sz val="9"/>
        <color theme="1"/>
        <rFont val="Arial Narrow"/>
        <family val="2"/>
      </rPr>
      <t>Sect 1 to 3 &amp; Summary of score</t>
    </r>
    <r>
      <rPr>
        <sz val="9"/>
        <color theme="1"/>
        <rFont val="Arial Narrow"/>
        <family val="2"/>
      </rPr>
      <t xml:space="preserve">: 
a. Remove confirmation tickbox in Sect 1 to 3 BUT to highlight key control with score below 60% in Summary. Removed error msg 'Assmt is incomplete' in Summary of ACAP score (activated by confirmation tickbox) and Error msg tab. b. Insert Declaration at the end of Section 3
</t>
    </r>
    <r>
      <rPr>
        <b/>
        <sz val="9"/>
        <color theme="1"/>
        <rFont val="Arial Narrow"/>
        <family val="2"/>
      </rPr>
      <t xml:space="preserve">Summary for Group and Divn registrant: </t>
    </r>
    <r>
      <rPr>
        <sz val="9"/>
        <color theme="1"/>
        <rFont val="Arial Narrow"/>
        <family val="2"/>
      </rPr>
      <t xml:space="preserve">Insert column for Reviewer to specify RU and reminders to ensure final score is provided, tick box correctly ticked
</t>
    </r>
    <r>
      <rPr>
        <b/>
        <sz val="9"/>
        <color theme="1"/>
        <rFont val="Arial Narrow"/>
        <family val="2"/>
      </rPr>
      <t>Error Message:</t>
    </r>
    <r>
      <rPr>
        <sz val="9"/>
        <color theme="1"/>
        <rFont val="Arial Narrow"/>
        <family val="2"/>
      </rPr>
      <t xml:space="preserve"> Insert new error messages
</t>
    </r>
  </si>
  <si>
    <t>Reasons:
 - Although SRC may not be reflective in view of the joint assmt, it is still a selt assmt by Applicant. 13/7/2021
 - ACAP Applicant also applying to renew ACAP
 - Cut down repetition, reflect and align to new use of SRC .
 - Declaration serves as reitieration of joint assessment and TP's responsibility
 - Improve user-friendliness
 - Cut down downstream clarification required by TP/reviewer</t>
  </si>
  <si>
    <t>1.
Entity Level</t>
  </si>
  <si>
    <t>2. Transactional Level</t>
  </si>
  <si>
    <t>3.
GST reporting Level</t>
  </si>
  <si>
    <t>Score for each section</t>
  </si>
  <si>
    <t>Who should complete the SRC</t>
  </si>
  <si>
    <t>When to complete the SRC</t>
  </si>
  <si>
    <t>About SRC</t>
  </si>
  <si>
    <t>How the SRC works</t>
  </si>
  <si>
    <t>Summary of ACAP score</t>
  </si>
  <si>
    <t>Considerations for GST group registrant or divisional registrant</t>
  </si>
  <si>
    <t>A.</t>
  </si>
  <si>
    <t>B.</t>
  </si>
  <si>
    <t>C.</t>
  </si>
  <si>
    <t xml:space="preserve">You should complete the SRC when you want to apply for ACAP or renew your ACAP status. </t>
  </si>
  <si>
    <t>D.</t>
  </si>
  <si>
    <t>J1.</t>
  </si>
  <si>
    <t>What to submit</t>
  </si>
  <si>
    <t>What to Submit</t>
  </si>
  <si>
    <t>E.</t>
  </si>
  <si>
    <t>Acceptable GST Control Framework</t>
  </si>
  <si>
    <t>E1.</t>
  </si>
  <si>
    <t>E2.</t>
  </si>
  <si>
    <t>The following screenshot illustrates the terms used in the SRC to ascertain whether the GST Control Framework exist</t>
  </si>
  <si>
    <t>E3.</t>
  </si>
  <si>
    <r>
      <t xml:space="preserve">A key control is considered as implemented if </t>
    </r>
    <r>
      <rPr>
        <b/>
        <sz val="11"/>
        <color theme="1"/>
        <rFont val="Arial"/>
        <family val="2"/>
      </rPr>
      <t xml:space="preserve">60% or more </t>
    </r>
    <r>
      <rPr>
        <sz val="11"/>
        <color theme="1"/>
        <rFont val="Arial"/>
        <family val="2"/>
      </rPr>
      <t>of the control features of each key control listed in the checklists are present. This is so as we recognise that the degree and extensiveness of control features supporting the key controls may vary among businesses depending on the GST risk management policy, GST processes, etc.</t>
    </r>
  </si>
  <si>
    <t>E4.</t>
  </si>
  <si>
    <t>F.</t>
  </si>
  <si>
    <t>How to complete the SRC</t>
  </si>
  <si>
    <t>F1.</t>
  </si>
  <si>
    <t>F2.</t>
  </si>
  <si>
    <t xml:space="preserve">You have additional control features that are not listed in the SRC;	</t>
  </si>
  <si>
    <t>You do not have the control features listed in the SRC but wish to implement them after the ACAP Period.</t>
  </si>
  <si>
    <t>F3.</t>
  </si>
  <si>
    <t>F4.</t>
  </si>
  <si>
    <t>If you encounter error messages when completing the SRC, please refer to ‘Error Message’ worksheet for troubleshooting.</t>
  </si>
  <si>
    <t>G.</t>
  </si>
  <si>
    <t>G1.</t>
  </si>
  <si>
    <t>G2.</t>
  </si>
  <si>
    <t>Back to top</t>
  </si>
  <si>
    <t>H.</t>
  </si>
  <si>
    <t>H1.</t>
  </si>
  <si>
    <t>For GST group registrant or divisional registrant, please note the following:</t>
  </si>
  <si>
    <t xml:space="preserve">For GST group registrant, each member in the GST group must complete Section 2A and 2B of the SRC separately. The representative member can complete Section 1 and Section 3 on a consolidated basis. However, if the GST controls differ significantly among each member, Section 1 and Section 3 of the SRC have to be completed separately by the respective member. </t>
  </si>
  <si>
    <t>For divisional registrant, section 1 of the SRC can be completed on an entity basis. However, each division must complete Section 2A, 2B and 3 of the SRC separately.</t>
  </si>
  <si>
    <t>Your Involvement</t>
  </si>
  <si>
    <t>I1.</t>
  </si>
  <si>
    <t>I.</t>
  </si>
  <si>
    <t>Role of the ACAP Applicant</t>
  </si>
  <si>
    <t xml:space="preserve">I2. </t>
  </si>
  <si>
    <t>J.</t>
  </si>
  <si>
    <t>Role of the ACAP Reviewer</t>
  </si>
  <si>
    <t>J2.</t>
  </si>
  <si>
    <t>J3.</t>
  </si>
  <si>
    <t>Control feature(s) that were wrongly assessed as 'not applicable'</t>
  </si>
  <si>
    <t>Control(s) or control feature(s) that were absent or not present at all</t>
  </si>
  <si>
    <t>Control features that are present but not working effectively.</t>
  </si>
  <si>
    <t xml:space="preserve"> -</t>
  </si>
  <si>
    <t>You must be able to substantiate your assessment with documentary evidence to be made available to your ACAP Reviewer for sighting.</t>
  </si>
  <si>
    <t>J4</t>
  </si>
  <si>
    <t>The declarant has completed the "Self-Review of GST Controls" checklists. We have reviewed the declaration based on our audit methodology. As a result of the work performed, we have adjusted the GST controls for the three levels listed in the SRCs which were deemed as "absent" or are "ineffective" which contribute to the GST errors.</t>
  </si>
  <si>
    <t>HH: Prefer this</t>
  </si>
  <si>
    <t>The purpose of the SRC</t>
  </si>
  <si>
    <t>What is an Acceptable GST control framework</t>
  </si>
  <si>
    <t>Role of ACAP Applicant</t>
  </si>
  <si>
    <t>Role of ACAP Reviewer</t>
  </si>
  <si>
    <t>The SRC lists the key controls and supporting control features that must be present to meet IRAS' standards of an effective GST Control Framework to file correct GST return on a continual basis.</t>
  </si>
  <si>
    <t>Upon the completion of ACAP/ACAP Renewal Review, the following must be submitted as part of the ACAP Deliverables:</t>
  </si>
  <si>
    <t>GST-registered businesses that engage an approved ACAP Reviewer to review the effectiveness of their GST controls in adherence to the GST Control framework for accord of an ACAP status.</t>
  </si>
  <si>
    <t>The SRC lists the key controls and supporting control features that must be present that meet IRAS' standards of an effective GST Control Framework to file correct GST return on a continual basis. The control features listed by IRAS are mere indicators to enable you to review if your GST controls require further enhancements. To have a sustainable GST reporting infrastructure, aside from having majority of the listed control features in the SRC, the design and application of GST controls and the management's proactive GST risk monitoring and review are equally important elements. Hence, apart from your completion of the SRC, we also require reasonable assurance to be provided by an approved ACAP Reviewer who will conduct an audit review of your controls and GST returns through professional audit methodologies.</t>
  </si>
  <si>
    <t>You are considered to have established an effective GST Control Framework if you have implemented all the key controls listed for all 3 levels - Entity, Transaction and GST Reporting. They are listed in different worksheets in the SRC as follows:</t>
  </si>
  <si>
    <t>The declarant has completed the "Self-Review of GST Controls" checklists. We have reviewed them based on our audit methodology. As a result of the work performed, we have adjusted the GST controls for the three levels listed in the SRCs of members/divisions reviewed that were deemed as "absent" or are "ineffective" and tabulated the scores in the table(s) accordingly.</t>
  </si>
  <si>
    <t>ACAP/ACAP Renewal Participation</t>
  </si>
  <si>
    <t>You are only required to submit the following with the participation form for ACAP/ ACAP Renewal (GST F23/F29):</t>
  </si>
  <si>
    <t>Completion of ACAP/ACAP Renewal report</t>
  </si>
  <si>
    <t>You have implemented control features listed in the SRC to improve the GST Control Framework or to meet the 60% control feature requirement; and</t>
  </si>
  <si>
    <t>J5.</t>
  </si>
  <si>
    <t>Table 1: Breakdown of Self-Review of GST control checklists score for the first 10 members/divisions/ business units (BUs)</t>
  </si>
  <si>
    <t>Table 2: Breakdown of Self-Review of GST control checklists score for the remaining members/divisions/ BUs (Continuation of Table 1)</t>
  </si>
  <si>
    <r>
      <t xml:space="preserve">Selected Members/ Divisions/ BUs </t>
    </r>
    <r>
      <rPr>
        <b/>
        <i/>
        <sz val="9"/>
        <color theme="3"/>
        <rFont val="Arial Narrow"/>
        <family val="2"/>
      </rPr>
      <t>(For Reviewer's use)</t>
    </r>
  </si>
  <si>
    <t xml:space="preserve">I declare all the details and information given in "Self-Review of GST Controls" checklists are true and complete. </t>
  </si>
  <si>
    <t xml:space="preserve">
</t>
  </si>
  <si>
    <t xml:space="preserve">4.
</t>
  </si>
  <si>
    <t xml:space="preserve">Declaration by ACAP Reviewer </t>
  </si>
  <si>
    <r>
      <t>If you are a GST Group or Divisional GST registrant, or single GST registrant with multiple business units, please tabulate the score of each business unit/ member/division in '</t>
    </r>
    <r>
      <rPr>
        <i/>
        <sz val="8"/>
        <color theme="3"/>
        <rFont val="Arial"/>
        <family val="2"/>
      </rPr>
      <t>Summary of ACAP Score for GST Group, Divisional Registrant or mutiple business units'</t>
    </r>
    <r>
      <rPr>
        <sz val="8"/>
        <color theme="3"/>
        <rFont val="Arial"/>
        <family val="2"/>
      </rPr>
      <t>.</t>
    </r>
  </si>
  <si>
    <t xml:space="preserve">(a) </t>
  </si>
  <si>
    <t>Summary of ACAP Score for GST Group, Divisional Registrant or mutiple business units (G_D_BU)</t>
  </si>
  <si>
    <t xml:space="preserve">If you are a single registrant with multiple business units, you may:
</t>
  </si>
  <si>
    <r>
      <t>'</t>
    </r>
    <r>
      <rPr>
        <b/>
        <i/>
        <sz val="11"/>
        <rFont val="Arial"/>
        <family val="2"/>
      </rPr>
      <t>Summary of ACAP Score'</t>
    </r>
    <r>
      <rPr>
        <sz val="11"/>
        <rFont val="Arial"/>
        <family val="2"/>
      </rPr>
      <t xml:space="preserve"> for single registrant, each division and each member.</t>
    </r>
  </si>
  <si>
    <t xml:space="preserve">Notes on the 'Self-Review of GST Controls' (“SRC”) </t>
  </si>
  <si>
    <t>D3.</t>
  </si>
  <si>
    <t xml:space="preserve">For businesses who are not ready for ACAP and would like to build or enhance their GST controls and improve their GST compliance capability, it may use the SRC to identify gaps in their GST controls and processes and to strengthen them. </t>
  </si>
  <si>
    <r>
      <t>'</t>
    </r>
    <r>
      <rPr>
        <b/>
        <i/>
        <sz val="11"/>
        <rFont val="Arial"/>
        <family val="2"/>
      </rPr>
      <t>Summary of ACAP Score for GST Group, Divisional Registrant or mutiple business units</t>
    </r>
    <r>
      <rPr>
        <sz val="11"/>
        <rFont val="Arial"/>
        <family val="2"/>
      </rPr>
      <t xml:space="preserve">', if applicable. This is known as </t>
    </r>
    <r>
      <rPr>
        <b/>
        <i/>
        <sz val="11"/>
        <rFont val="Arial"/>
        <family val="2"/>
      </rPr>
      <t xml:space="preserve">'Summary of ACAP Score (G_D_BU)' </t>
    </r>
    <r>
      <rPr>
        <sz val="11"/>
        <rFont val="Arial"/>
        <family val="2"/>
      </rPr>
      <t>in subsequent paragraphs.</t>
    </r>
  </si>
  <si>
    <r>
      <t xml:space="preserve">Full set of SRC (comprising Sections 1 to 3 and </t>
    </r>
    <r>
      <rPr>
        <b/>
        <i/>
        <sz val="11"/>
        <rFont val="Arial"/>
        <family val="2"/>
      </rPr>
      <t xml:space="preserve">‘Remarks’ </t>
    </r>
    <r>
      <rPr>
        <sz val="11"/>
        <rFont val="Arial"/>
        <family val="2"/>
      </rPr>
      <t>worksheet).</t>
    </r>
  </si>
  <si>
    <r>
      <t>'</t>
    </r>
    <r>
      <rPr>
        <b/>
        <i/>
        <sz val="11"/>
        <rFont val="Arial"/>
        <family val="2"/>
      </rPr>
      <t>Summary of ACAP Score (G_D_BU)'</t>
    </r>
    <r>
      <rPr>
        <sz val="11"/>
        <rFont val="Arial"/>
        <family val="2"/>
      </rPr>
      <t xml:space="preserve"> (if applicable).</t>
    </r>
  </si>
  <si>
    <t>You are required to submit the completed SRC to your Reviewer upon the commencement of ACAP Review. Your Reviewer will perform review using its audit methodology and adjust the presence or absence of controls accordingly. Any disputes or disagreement should be resolved with your Reviewer before the finalised SRC are submitted together with other ACAP deliverables to IRAS.</t>
  </si>
  <si>
    <r>
      <t xml:space="preserve">compile your Review results on an entity basis and submit only one set of SRC. If there are different salient control features present in any of your business units, you can highlight them in </t>
    </r>
    <r>
      <rPr>
        <b/>
        <i/>
        <sz val="11"/>
        <rFont val="Arial"/>
        <family val="2"/>
      </rPr>
      <t>‘Remarks’</t>
    </r>
    <r>
      <rPr>
        <i/>
        <sz val="11"/>
        <rFont val="Arial"/>
        <family val="2"/>
      </rPr>
      <t xml:space="preserve"> </t>
    </r>
    <r>
      <rPr>
        <sz val="11"/>
        <rFont val="Arial"/>
        <family val="2"/>
      </rPr>
      <t xml:space="preserve">worksheet of the SRC accordingly; or 
</t>
    </r>
  </si>
  <si>
    <r>
      <t xml:space="preserve">The scores of Section 1 to Section 3 of the SRC for each member/division should be manually keyed into the </t>
    </r>
    <r>
      <rPr>
        <b/>
        <i/>
        <sz val="11"/>
        <rFont val="Arial"/>
        <family val="2"/>
      </rPr>
      <t>'Summary of ACAP Score (G_D_BU)'</t>
    </r>
    <r>
      <rPr>
        <b/>
        <sz val="11"/>
        <rFont val="Arial"/>
        <family val="2"/>
      </rPr>
      <t xml:space="preserve"> </t>
    </r>
    <r>
      <rPr>
        <sz val="11"/>
        <rFont val="Arial"/>
        <family val="2"/>
      </rPr>
      <t>worksheet to obtain a summary of the overall results of the group or division as follows:</t>
    </r>
  </si>
  <si>
    <r>
      <t>Please provide the other control features or strategies that you have 
established as part of good corporate governance which in your view align with the GST Control Framework set out in this section</t>
    </r>
    <r>
      <rPr>
        <vertAlign val="superscript"/>
        <sz val="11"/>
        <color theme="1"/>
        <rFont val="Arial"/>
        <family val="2"/>
      </rPr>
      <t>[1]</t>
    </r>
    <r>
      <rPr>
        <sz val="11"/>
        <color theme="1"/>
        <rFont val="Arial"/>
        <family val="2"/>
      </rPr>
      <t>. Examples of such broad strategies/control features include:</t>
    </r>
  </si>
  <si>
    <t>Scroll to bottom for declaration to be made by ACAP Applicant and ACAP Reviewer</t>
  </si>
  <si>
    <t>Populated based on your assessment of GST controls in Sections 1 to 3 of the checklists</t>
  </si>
  <si>
    <r>
      <t>The overall results on your readiness for ACAP will be displayed in the</t>
    </r>
    <r>
      <rPr>
        <i/>
        <sz val="11"/>
        <color theme="4"/>
        <rFont val="Arial"/>
        <family val="2"/>
      </rPr>
      <t xml:space="preserve"> </t>
    </r>
    <r>
      <rPr>
        <b/>
        <i/>
        <sz val="11"/>
        <rFont val="Arial"/>
        <family val="2"/>
      </rPr>
      <t>‘Summary of ACAP Score’</t>
    </r>
    <r>
      <rPr>
        <b/>
        <sz val="11"/>
        <rFont val="Arial"/>
        <family val="2"/>
      </rPr>
      <t xml:space="preserve"> </t>
    </r>
    <r>
      <rPr>
        <sz val="11"/>
        <rFont val="Arial"/>
        <family val="2"/>
      </rPr>
      <t>worksheet</t>
    </r>
    <r>
      <rPr>
        <sz val="11"/>
        <color theme="4"/>
        <rFont val="Arial"/>
        <family val="2"/>
      </rPr>
      <t xml:space="preserve"> </t>
    </r>
    <r>
      <rPr>
        <sz val="11"/>
        <rFont val="Arial"/>
        <family val="2"/>
      </rPr>
      <t>after your completion of the individual checklists under the SRC.</t>
    </r>
  </si>
  <si>
    <t>&lt;&lt; Formula amended 25/8/2021</t>
  </si>
  <si>
    <t xml:space="preserve">To be completed manually for GST group registrant, divisional registrant and single registrant with multiple </t>
  </si>
  <si>
    <t>BUs who submits separate Sections 2A,2B and/or 3 for each BU.</t>
  </si>
  <si>
    <t>You are required to complete the SRC to confirm that you have met the condition highlighted in paragraph E4 below in establishing an effective GST Control framework.</t>
  </si>
  <si>
    <t>Please also refer to paragraph G2 on submission matters if you are a single registrant with multiple business units and paragraph H1 if you are a GST Group or Divisional registrant.</t>
  </si>
  <si>
    <t xml:space="preserve">Such information in paragraph F2 is crucial and could have an impact on the ACAP Reviewer’s assessment of the working of the controls. The information would also be used by IRAS in the assessment of the accord/renewal of ACAP status. </t>
  </si>
  <si>
    <t>For ACAP Renewal applicants, aside from providing additional information highlighted in paragraph F2, you should also describe events or reasons that resulted in: change in overall score from 'ACAP Premium' score to 'ACAP Merit' score; or absence of control features when they were previously checked as present during past ACAP Reviews; and the follow-up actions that were taken to mitigate the risks of filing incorrect GST returns.</t>
  </si>
  <si>
    <r>
      <t xml:space="preserve">You should tick the relevant checkbox for the control features present throughout the </t>
    </r>
    <r>
      <rPr>
        <i/>
        <sz val="11"/>
        <rFont val="Arial"/>
        <family val="2"/>
      </rPr>
      <t>"12-month period"</t>
    </r>
    <r>
      <rPr>
        <sz val="11"/>
        <rFont val="Arial"/>
        <family val="2"/>
      </rPr>
      <t xml:space="preserve"> selected for ACAP or ACAP Renewal Review </t>
    </r>
    <r>
      <rPr>
        <u/>
        <sz val="11"/>
        <rFont val="Arial"/>
        <family val="2"/>
      </rPr>
      <t>as well as control features that you have the intention to implement</t>
    </r>
    <r>
      <rPr>
        <sz val="11"/>
        <rFont val="Arial"/>
        <family val="2"/>
      </rPr>
      <t xml:space="preserve">. The implementation date of the latter should be indicated in paragraph 2 of </t>
    </r>
    <r>
      <rPr>
        <b/>
        <i/>
        <sz val="11"/>
        <rFont val="Arial"/>
        <family val="2"/>
      </rPr>
      <t>‘Remarks</t>
    </r>
    <r>
      <rPr>
        <b/>
        <sz val="11"/>
        <rFont val="Arial"/>
        <family val="2"/>
      </rPr>
      <t xml:space="preserve">’ </t>
    </r>
    <r>
      <rPr>
        <sz val="11"/>
        <rFont val="Arial"/>
        <family val="2"/>
      </rPr>
      <t>worksheet. The period where the additional control features are implemented should be included for ACAP/ ACAP Renewal Review.</t>
    </r>
  </si>
  <si>
    <r>
      <t xml:space="preserve">You should also provide additional information of your control features in the </t>
    </r>
    <r>
      <rPr>
        <b/>
        <i/>
        <sz val="11"/>
        <rFont val="Arial"/>
        <family val="2"/>
      </rPr>
      <t>‘Remarks’</t>
    </r>
    <r>
      <rPr>
        <sz val="11"/>
        <rFont val="Arial"/>
        <family val="2"/>
      </rPr>
      <t xml:space="preserve"> worksheet if:</t>
    </r>
  </si>
  <si>
    <r>
      <t xml:space="preserve">submit separate Section 2A, 2B and 3 of the SRC for each business unit. The scores should be manually keyed into the </t>
    </r>
    <r>
      <rPr>
        <b/>
        <i/>
        <sz val="11"/>
        <rFont val="Arial"/>
        <family val="2"/>
      </rPr>
      <t>'Summary of ACAP Score (G_D_BU)'</t>
    </r>
    <r>
      <rPr>
        <i/>
        <sz val="11"/>
        <rFont val="Arial"/>
        <family val="2"/>
      </rPr>
      <t xml:space="preserve"> worksheet </t>
    </r>
    <r>
      <rPr>
        <sz val="11"/>
        <rFont val="Arial"/>
        <family val="2"/>
      </rPr>
      <t>to obtain a summary of the overall results. (An example is available in paragraph H1(c) below).</t>
    </r>
  </si>
  <si>
    <t xml:space="preserve"> - Revised Important Notes
 - Remove 'Confirmation - Assessment complete' in Section 1 to 3
 - Editorial changes to the 'Summary of ACAP Score' and 'Summary of ACAP Score for GST Group or Divisional Registrant' and provide for declaration by Applicant and Reviewer.
 - Added examples to 'Error Message'</t>
  </si>
  <si>
    <t>Average score of selected members/divisions/BUs</t>
  </si>
  <si>
    <t>Ss</t>
  </si>
  <si>
    <t>Purc</t>
  </si>
  <si>
    <t>GST</t>
  </si>
  <si>
    <t>No. of control features assessed to be present or N.A. by Applicant in Section A</t>
  </si>
  <si>
    <t>&lt;&lt; Formula amended 6/10/2021</t>
  </si>
  <si>
    <t>Score 80% and above</t>
  </si>
  <si>
    <t>&lt;&lt; based on Average score of Table 1 and 2). Remove round up - 6/10/2021</t>
  </si>
  <si>
    <t>Tax reference number</t>
  </si>
  <si>
    <t>(Not required for the copy accompanying GST forms F23 or F29. This declaration is required in the copy to be submitted with ACAP Report/ ACAP Renewal Report.)</t>
  </si>
  <si>
    <t xml:space="preserve">(f) </t>
  </si>
  <si>
    <t>TX</t>
  </si>
  <si>
    <t>LVG</t>
  </si>
  <si>
    <t>LVG that are subject to reverse charge</t>
  </si>
  <si>
    <t>Please refer to e-Tax Guide on “GST: Reverse charge”.</t>
  </si>
  <si>
    <t>To facilitate listing of control features at the end of the end of the SRC)</t>
  </si>
  <si>
    <t>SR</t>
  </si>
  <si>
    <t>Standard-rated supply of goods and services</t>
  </si>
  <si>
    <t xml:space="preserve">Standard-rated supply of goods </t>
  </si>
  <si>
    <t xml:space="preserve">[9] </t>
  </si>
  <si>
    <t>A 7/2022.</t>
  </si>
  <si>
    <t xml:space="preserve">A 2/2013, E 8/2019, E 7/2022 </t>
  </si>
  <si>
    <t xml:space="preserve">E 7/2022 </t>
  </si>
  <si>
    <t xml:space="preserve">A 12/2013,E 7/2022 </t>
  </si>
  <si>
    <t xml:space="preserve">E 8/2019, E 7/2022 </t>
  </si>
  <si>
    <t xml:space="preserve">A 12/2013, E 8/2019, E 7/2022 </t>
  </si>
  <si>
    <t>2.11</t>
  </si>
  <si>
    <t>S2.9,</t>
  </si>
  <si>
    <r>
      <t>deemed supply (e.g. goods put to private use)</t>
    </r>
    <r>
      <rPr>
        <sz val="11"/>
        <color theme="7"/>
        <rFont val="Arial"/>
        <family val="2"/>
      </rPr>
      <t>;</t>
    </r>
  </si>
  <si>
    <t>Changes due to remote services/LVG</t>
  </si>
  <si>
    <r>
      <t>Staff tasked to determine GST treatment</t>
    </r>
    <r>
      <rPr>
        <vertAlign val="superscript"/>
        <sz val="11"/>
        <rFont val="Arial"/>
        <family val="2"/>
      </rPr>
      <t>[7]</t>
    </r>
    <r>
      <rPr>
        <sz val="11"/>
        <rFont val="Arial"/>
        <family val="2"/>
      </rPr>
      <t xml:space="preserve"> for the transactions 
are trained to properly tax code (i.e. standard-rate, zero-rate, out-of-scope and exempt) the transactions. </t>
    </r>
  </si>
  <si>
    <r>
      <t xml:space="preserve">A designated person or team keeps an updated GST manual 
or register of GST treatment on complex transactions, new business models, routine transactions, etc. </t>
    </r>
    <r>
      <rPr>
        <vertAlign val="superscript"/>
        <sz val="11"/>
        <rFont val="Arial"/>
        <family val="2"/>
      </rPr>
      <t>[9]</t>
    </r>
  </si>
  <si>
    <t>Please refer to e-Tax Guide on GST: Guide on Due Diligence Checks to Avoid Being Involved in Missing Trader Fraud".</t>
  </si>
  <si>
    <r>
      <t>knows the nature and details of services provided to 
the customers to assess which category of section 21(3) services</t>
    </r>
    <r>
      <rPr>
        <vertAlign val="superscript"/>
        <sz val="11"/>
        <rFont val="Arial"/>
        <family val="2"/>
      </rPr>
      <t>[6]</t>
    </r>
    <r>
      <rPr>
        <sz val="11"/>
        <rFont val="Arial"/>
        <family val="2"/>
      </rPr>
      <t xml:space="preserve"> that they fall under;</t>
    </r>
  </si>
  <si>
    <r>
      <t>obtains necessary information</t>
    </r>
    <r>
      <rPr>
        <vertAlign val="superscript"/>
        <sz val="11"/>
        <rFont val="Arial"/>
        <family val="2"/>
      </rPr>
      <t>[7]</t>
    </r>
    <r>
      <rPr>
        <sz val="11"/>
        <rFont val="Arial"/>
        <family val="2"/>
      </rPr>
      <t xml:space="preserve"> to ensure that the 
qualifying conditions to zero-rate that category of services can be met; and</t>
    </r>
  </si>
  <si>
    <r>
      <t>There are controls to ensure price displays and 
tax invoices, debit notes or credit notes</t>
    </r>
    <r>
      <rPr>
        <b/>
        <vertAlign val="superscript"/>
        <sz val="11"/>
        <rFont val="Arial"/>
        <family val="2"/>
      </rPr>
      <t>[4]</t>
    </r>
    <r>
      <rPr>
        <b/>
        <sz val="11"/>
        <rFont val="Arial"/>
        <family val="2"/>
      </rPr>
      <t xml:space="preserve"> issued comply with the GST requirements (unless the Comptroller approves the deviation).</t>
    </r>
  </si>
  <si>
    <r>
      <t>Supplies made under special GST schemes</t>
    </r>
    <r>
      <rPr>
        <b/>
        <vertAlign val="superscript"/>
        <sz val="11"/>
        <rFont val="Arial"/>
        <family val="2"/>
      </rPr>
      <t>[9]</t>
    </r>
  </si>
  <si>
    <r>
      <t>There is a process to ensure CA is correctly applied on relevant supply of prescribed goods</t>
    </r>
    <r>
      <rPr>
        <b/>
        <vertAlign val="superscript"/>
        <sz val="11"/>
        <rFont val="Arial"/>
        <family val="2"/>
      </rPr>
      <t>[10]</t>
    </r>
    <r>
      <rPr>
        <b/>
        <sz val="11"/>
        <rFont val="Arial"/>
        <family val="2"/>
      </rPr>
      <t>.</t>
    </r>
  </si>
  <si>
    <r>
      <t>System or process is put in place to subject relevant 
supply to CA and ensure that excepted supply</t>
    </r>
    <r>
      <rPr>
        <vertAlign val="superscript"/>
        <sz val="11"/>
        <rFont val="Arial"/>
        <family val="2"/>
      </rPr>
      <t>[11]</t>
    </r>
    <r>
      <rPr>
        <sz val="11"/>
        <rFont val="Arial"/>
        <family val="2"/>
      </rPr>
      <t xml:space="preserve">  is excluded from CA.</t>
    </r>
  </si>
  <si>
    <t xml:space="preserve">Staff will ensure that output tax accounted on LVG is inclusive of related services costs (such as transportation and insurance charged). </t>
  </si>
  <si>
    <t xml:space="preserve">For imported services and LVG invoiced in a foreign currency, staff will ensure that the exchange rate used to convert the invoice amount to SGD equivalent is in accordance with the e-Tax Guide “GST: Exchange Rates for GST Purpose” and account for output tax accordingly. </t>
  </si>
  <si>
    <t>15.2</t>
  </si>
  <si>
    <t>Aug 2019 Revised formula in col v for each control.No risk of incorrect compilation in the past as the reference cell is password protected</t>
  </si>
  <si>
    <t>Total no. ofcontrol features</t>
  </si>
  <si>
    <t>The designated person is equipped with the relevant GST training to effectively discharge his or her responsibilities diligently.</t>
  </si>
  <si>
    <t>Performed on every transaction and reviewed by experienced staff to prevent human errors.</t>
  </si>
  <si>
    <t>off-the-shelf software.</t>
  </si>
  <si>
    <t>(iii)total amount payable including GST.</t>
  </si>
  <si>
    <t xml:space="preserve">- </t>
  </si>
  <si>
    <t>All prescribed goods are identified and mapped to a tax code table from the onset to distinguish them for correct tax coding at source and GST reporting purposes. 
If they are not mapped to a tax code table, staff is provided with procedures and guidelines (e.g. decision tree) to identify and subject the relevant supply of prescribed goods to CA.</t>
  </si>
  <si>
    <t>(i)All key controls present (with 60% control features each)</t>
  </si>
  <si>
    <t>Revised 8/2019, 10/2019- base excl CA, RC or OVR if NA, changed formula to round down to nearest % (to be consistent with scoreboard that 100% is only given when all control features are assessed as present or NA.</t>
  </si>
  <si>
    <t xml:space="preserve">Relevant supply refers to local supply of prescribed goods (mobile phones, memory cards and off-the-shelf software) where the GST-exclusive sale value exceeds $10,000 and is not an excepted supply. Customer will be responsible for the accounting of output tax and supplier will issue a CA tax invoice to the GST-registered customer to show no GST was collected. </t>
  </si>
  <si>
    <t>new</t>
  </si>
  <si>
    <t>A designated person or team maintains oversight of such supplies of remote service to non-GST registered customers belonging in Singapore and LVG to customers who are not GST-registered in Singapore.</t>
  </si>
  <si>
    <t>push down</t>
  </si>
  <si>
    <t>2.12</t>
  </si>
  <si>
    <t>Supply of locally delivered goods tax coded as zero-rated or out-of-scope</t>
  </si>
  <si>
    <t>There is a designated person or team to maintain oversight of the specific requirements of CA on local sale of prescribed goods (i.e. mobile phones, memory cards and off-the-shelf software) made to a GST-registered customer exceeding $10,000 (excluding GST) and the GST treatment of such supplies.</t>
  </si>
  <si>
    <t>The staff will make the relevant adjustments to output tax and input tax accordingly with supporting documents.</t>
  </si>
  <si>
    <t xml:space="preserve">Staff will review if adjustments are required for the following:
</t>
  </si>
  <si>
    <t xml:space="preserve">(g) </t>
  </si>
  <si>
    <t xml:space="preserve">(d) </t>
  </si>
  <si>
    <t>Identification of such transactions and mapping the tax coding of such transactions them to a tax code table from the onset;</t>
  </si>
  <si>
    <t>Training and providing staff with guidelines (e.g. tax logic or decision tree on GST treatment) such as the following:</t>
  </si>
  <si>
    <t xml:space="preserve">Ensuring the relevant GST information is  reflected in the commercial/shipping documents and passed down the logistic chain to facilitate goods clearance into Singapore and ensuring relevant import permits to be taken up. Relevant GST information refers to: </t>
  </si>
  <si>
    <t>Where a customer seeks a refund of GST charged on sale of LVG due to double taxation (i.e. GST paid on the same goods to Singapore Customs), the designated staff must ensure GST has been charged on the LVG and customer is able to substantiate with documentary evidence that import GST was paid to Singapore Customs before making the refund.</t>
  </si>
  <si>
    <t>Where a customer who has wrongly represented its GST registration status and hence was charged GST on the LVG, the designated staff must ensure GST has been charged on the supply and customer is GST-registered before making the refund via a credit note (or an equivalent document) to the customers as part of proper record keeping.</t>
  </si>
  <si>
    <t>GST wrongly charged on imported remote services and LVG procured from the OVR vendors</t>
  </si>
  <si>
    <t>In8/2022</t>
  </si>
  <si>
    <t>3.14</t>
  </si>
  <si>
    <t>P3.13,</t>
  </si>
  <si>
    <t>In 8/2022</t>
  </si>
  <si>
    <t>S2.10,</t>
  </si>
  <si>
    <t>S2.11a,</t>
  </si>
  <si>
    <t>S2.11b,</t>
  </si>
  <si>
    <t>S2.11c,</t>
  </si>
  <si>
    <t>S2.11d,</t>
  </si>
  <si>
    <t>15.1,</t>
  </si>
  <si>
    <t>15.2,</t>
  </si>
  <si>
    <t>15.3,</t>
  </si>
  <si>
    <t>15.4,</t>
  </si>
  <si>
    <t>15.5,</t>
  </si>
  <si>
    <t>Formula for Overall % of control features present/NA (giving that CA, RC and OVR (remote service and LVG) will be excluded from numerator and denominator if any is NA)</t>
  </si>
  <si>
    <t>15.</t>
  </si>
  <si>
    <t>Updated col R to exclude CA, RC and OVR (remote svc and LVG) from numerator and denominator if NA</t>
  </si>
  <si>
    <t>There is a process to ensure that the GST treatments for the qualifying transactions for the respective schemes are correctly applied and such transactions are properly accounted for.</t>
  </si>
  <si>
    <t>There is a process to ensure the correct GST treatment and accuracy in GST reporting is applied on supplies of LVG (including the LVG supplied on behalf of underlying  suppliers) under the OVR regime.</t>
  </si>
  <si>
    <t>Supply of imported low-value goods (“LVG”) subject to GST under the Overseas Vendor Registration (“OVR”) regime</t>
  </si>
  <si>
    <t>A designated person or team maintains oversight of the supplies of LVG made to customers who are not GST-registered in Singapore, including those made on behalf of underlying suppliers as an electronic marketplace operator or a redeliverer.</t>
  </si>
  <si>
    <t xml:space="preserve">Staff are trained to extract and collate all supplies of remote services for GST reporting and adhere to the GST reporting requirement in the GST return based on the applicable time of supply rule. </t>
  </si>
  <si>
    <t>Staff are trained to extract and collate all supplies of LVG and related charges for GST reporting and adhere to the GST reporting requirement in the GST return based on the applicable time of supply rule.</t>
  </si>
  <si>
    <t>GST: Digital Payment Tokens</t>
  </si>
  <si>
    <t xml:space="preserve">Updating the control process or system tax coding whenever there is a change in any elections made in respect of supplies of remote services or change in business arrangement with the underlying suppliers; </t>
  </si>
  <si>
    <t>A system and/or process is put in place to ensure all LVG supplied to customers who are not GST-registered in Singapore, including those made on behalf of underlying suppliers, are identified for the correct application of GST treatment and accounting of GST. This includes:</t>
  </si>
  <si>
    <t>need to add supplies of remote services / LVGs by overseas establishment of the same entity on which GST is chargeable?</t>
  </si>
  <si>
    <t>Accepted LI's insertion 'procured from OVR vendors'</t>
  </si>
  <si>
    <t>Apportioning insurance and freight costs on a reasonable basis if the LVG and non-LVG supplies are made in a single transaction and a single delivery fee is charged for such costs.</t>
  </si>
  <si>
    <t>Added</t>
  </si>
  <si>
    <t>The respective values of insurance and freight costs are reflected for the LVG and non LVG supplies if the transaction comprises LVG and non-LVG is made in a single transaction and a single delivery fee is charged.</t>
  </si>
  <si>
    <t>You are also required to submit the SRC that is reviewed by your ACAP Reviewer with the ACAP/ACAP Renewal Report. Your ACAP Reviewer is required to review your SRC and amend the controls which are either considered as absent or ineffective due to GST errors noted after his or her review.</t>
  </si>
  <si>
    <t>The ACAP Reviewer is required to review the effectiveness of your GST controls using his or her audit methodology including other review specified in the relevant ACAP e-Tax Guides.</t>
  </si>
  <si>
    <t>As IRAS relies on the ACAP Reviewer’s independent findings on the effectiveness of  your GST controls, other than summarising his or her findings in the relevant reports (ACAP deliverables), the ACAP Reviewer is required to review the ACAP Applicant's SRC and adjust the controls which are absent or ineffective due to the GST errors noted.</t>
  </si>
  <si>
    <t>The ACAP Reviewer should reflect his or her findings by un-ticking the control features in the SRC based on the following findings:</t>
  </si>
  <si>
    <r>
      <t xml:space="preserve">If you are a single GST registrant with multiple business units and have submitted Section 2A, 2B and 3 of the SRC for each business unit and the </t>
    </r>
    <r>
      <rPr>
        <b/>
        <i/>
        <sz val="11"/>
        <rFont val="Arial"/>
        <family val="2"/>
      </rPr>
      <t>'Summary of ACAP Score (G_D_BU)'</t>
    </r>
    <r>
      <rPr>
        <sz val="11"/>
        <rFont val="Arial"/>
        <family val="2"/>
      </rPr>
      <t xml:space="preserve">, the ACAP Reviewer will have to reflect his or her findings by adjusting the controls of each selected business unit in the SRC and reflect the score in </t>
    </r>
    <r>
      <rPr>
        <b/>
        <i/>
        <sz val="11"/>
        <rFont val="Arial"/>
        <family val="2"/>
      </rPr>
      <t>'Summary of ACAP Score (G_D_BU)'</t>
    </r>
    <r>
      <rPr>
        <sz val="11"/>
        <rFont val="Arial"/>
        <family val="2"/>
      </rPr>
      <t>.</t>
    </r>
  </si>
  <si>
    <r>
      <t xml:space="preserve">For GST Group or Divisional registrant, the ACAP Reviewer should reflect his or her findings by un-ticking the control features in the SRC of each selected member/division and reflect the score in the </t>
    </r>
    <r>
      <rPr>
        <b/>
        <i/>
        <sz val="11"/>
        <rFont val="Arial"/>
        <family val="2"/>
      </rPr>
      <t>'Summary of ACAP Score (G_D_BU)'</t>
    </r>
    <r>
      <rPr>
        <b/>
        <sz val="11"/>
        <rFont val="Arial"/>
        <family val="2"/>
      </rPr>
      <t>.</t>
    </r>
    <r>
      <rPr>
        <sz val="11"/>
        <rFont val="Arial"/>
        <family val="2"/>
      </rPr>
      <t xml:space="preserve"> </t>
    </r>
  </si>
  <si>
    <r>
      <t>Major information system overhauls or changes that impact
 financial and operating modules and GST codes assigned as well as changes to GST law and practice (e.g. GST rate change, prescribed goods subject to customer accounting (“CA”), imported services and imported low-value goods ("LVG") subject to reverse charge (“RC”), LVG and remote services subject to GST under the overseas vendor registration (“OVR”) regime</t>
    </r>
    <r>
      <rPr>
        <vertAlign val="superscript"/>
        <sz val="11"/>
        <rFont val="Arial"/>
        <family val="2"/>
      </rPr>
      <t>[3]</t>
    </r>
    <r>
      <rPr>
        <sz val="11"/>
        <rFont val="Arial"/>
        <family val="2"/>
      </rPr>
      <t xml:space="preserve">). </t>
    </r>
  </si>
  <si>
    <r>
      <t>Senior management maintains oversight of GST risk 
management policy, including management of risks of exposure to Missing Trader Fraud (MTF)</t>
    </r>
    <r>
      <rPr>
        <vertAlign val="superscript"/>
        <sz val="11"/>
        <rFont val="Arial"/>
        <family val="2"/>
      </rPr>
      <t>[4]</t>
    </r>
    <r>
      <rPr>
        <sz val="11"/>
        <rFont val="Arial"/>
        <family val="2"/>
      </rPr>
      <t>. Risk management framework is established and updated on a timely basis.</t>
    </r>
  </si>
  <si>
    <t>identify business transactions that are affected by changes to GST law and practice (e.g.  prescribed goods subject to CA, imported services subject to RC, remote services and LVG subject to GST under the OVR regime) and make changes to the system controls and GST processes accordingly;</t>
  </si>
  <si>
    <r>
      <t>identify situations (e.g. sale of equity or debt securities 
to local person, provision of inter-company loans to local person, sale and lease of residential properties)  in which the business or GST group is not allowed to claim input tax incurred on business expenses in full</t>
    </r>
    <r>
      <rPr>
        <vertAlign val="superscript"/>
        <sz val="11"/>
        <rFont val="Arial"/>
        <family val="2"/>
      </rPr>
      <t>[5]</t>
    </r>
    <r>
      <rPr>
        <sz val="11"/>
        <rFont val="Arial"/>
        <family val="2"/>
      </rPr>
      <t xml:space="preserve"> and/or require the business to account for output tax on imported services and LVG</t>
    </r>
    <r>
      <rPr>
        <vertAlign val="superscript"/>
        <sz val="11"/>
        <rFont val="Arial"/>
        <family val="2"/>
      </rPr>
      <t>[6]</t>
    </r>
    <r>
      <rPr>
        <sz val="11"/>
        <rFont val="Arial"/>
        <family val="2"/>
      </rPr>
      <t xml:space="preserve"> subject to RC; and</t>
    </r>
  </si>
  <si>
    <t xml:space="preserve">There is a mechanism in the GST risk management process to detect non-standard transactions in which GST rules deviate from accounting rules or FRS, and ensure correct GST treatment is applied. For example, time of supply, recovery of expenses, prescribed goods subject to CA, imported services and LVG subject to RC.  </t>
  </si>
  <si>
    <t xml:space="preserve">New types of business transactions and emerging business models are reviewed for issues of potential uncertainty for clarification with IRAS or GST professional. Due diligence checks are also performed on business deals in a risk-based and proportionate manner to avoid  being involved in MTF arrangements. </t>
  </si>
  <si>
    <r>
      <t>Process owners work with the GST team to manage the 
identified GST risks for existing and new business transactions (e.g. seek GST team’s advice in their design of preventive and detective controls</t>
    </r>
    <r>
      <rPr>
        <vertAlign val="superscript"/>
        <sz val="11"/>
        <rFont val="Arial"/>
        <family val="2"/>
      </rPr>
      <t>[8]</t>
    </r>
    <r>
      <rPr>
        <sz val="11"/>
        <rFont val="Arial"/>
        <family val="2"/>
      </rPr>
      <t xml:space="preserve"> to secure proper tax coding, the legitimacy of the business deals to avoid being involved in MTF arrangements).</t>
    </r>
  </si>
  <si>
    <t xml:space="preserve">System is enhanced to cater to changes in GST law and practice (e.g. prescribed goods subject to CA, imported services and LVG subject to RC, remote services and LVG subject to GST under the OVR regime). If the system enhancement is not ready, there must be a process to ensure correct tax classification by the process owners. </t>
  </si>
  <si>
    <t>transactions affected by changes to GST law and practice (e.g. prescribed goods subject to CA, imported services and LVG subject to RC, remote services and LVG subject to GST under the OVR regime)</t>
  </si>
  <si>
    <t>Under the RC mechanism, when a supplier who belongs outside Singapore makes a business-to-business supply of services and/or LVG within the scope of RC to a GST-registered person in Singapore, the GST-registered recipient would be required to account for GST on the value of the imported services and LVG as if the recipient was the supplier. The GST-registered recipient would be allowed to claim the corresponding GST as its input tax, subject to the normal input tax recovery rules. Please refer to e-Tax Guide on “GST: Reverse charge”.</t>
  </si>
  <si>
    <t>Underlying suppliers refer to both local and overseas suppliers if the business has elected to account for GST on all remote services.</t>
  </si>
  <si>
    <t>Supply of LVG subject to GST under the OVR regime</t>
  </si>
  <si>
    <t xml:space="preserve">Exempt supplies (e.g. financial services and residential properties) </t>
  </si>
  <si>
    <t>Supply of imported service and LVG by way of RC</t>
  </si>
  <si>
    <t>Supply of remote services under the OVR regime</t>
  </si>
  <si>
    <t>Example of a tax code table for illustration purpose only</t>
  </si>
  <si>
    <t>Gross proceeds from sale of shares (exclude first issuance of the business's own shares)</t>
  </si>
  <si>
    <t>RC on imported services and LVG subject to RC</t>
  </si>
  <si>
    <t>Supplies subject to GST under the Overseas Vendor Registration regime</t>
  </si>
  <si>
    <t xml:space="preserve">check the correctness of GST treatment and GST rate on existing transactions to confirm the mapping performed is still valid; </t>
  </si>
  <si>
    <t>supply of imported services and LVG subject to RC; and</t>
  </si>
  <si>
    <t>supply of remote services and LVG subject to GST under the OVR regime (including those made on behalf of underlying suppliers).</t>
  </si>
  <si>
    <r>
      <t>Exempt supplies (e.g. financial services and residential properties)</t>
    </r>
    <r>
      <rPr>
        <b/>
        <vertAlign val="superscript"/>
        <sz val="11"/>
        <rFont val="Arial"/>
        <family val="2"/>
      </rPr>
      <t>[8]</t>
    </r>
    <r>
      <rPr>
        <b/>
        <sz val="11"/>
        <rFont val="Arial"/>
        <family val="2"/>
      </rPr>
      <t xml:space="preserve"> </t>
    </r>
  </si>
  <si>
    <t>The designated person has knowledge of the special GST provisions on the major categories of exempt supplies under the Fourth Schedule of the GST Act (e.g. certain financial services, sale or lease of unfurnished residential properties, the importation and local supply of investment precious metals, supply of digital payment tokens).</t>
  </si>
  <si>
    <t>There is a process to ensure that the correct GST treatment is applied on imported services and LVG subject to RC.</t>
  </si>
  <si>
    <t>There is a designated person or team to monitor whether the business or GST Group is able to claim full input tax; and maintain oversight of the specific requirements of imported services and LVG that fall within the scope of RC and the GST treatment of such supplies.</t>
  </si>
  <si>
    <t xml:space="preserve">All imported services and LVG that fall within the scope of RC are identified and mapped to a tax code table from the onset to distinguish them for correct tax coding at source and GST reporting purposes.
If they are not mapped to a tax code table, staff is provided with procedures and guidelines to identify and subject the applicable import services and LVG to RC (e.g. decision tree on GST treatment, list of GST adjustments to be made prior to submission of GST return).
</t>
  </si>
  <si>
    <t>The reverse-charged transactions are supported by relevant documentary evidence and complied with the record keeping requirements prescribed in the e-Tax Guide "GST: Reverse charge”.</t>
  </si>
  <si>
    <t>A description of the services and/or LVG supplied;</t>
  </si>
  <si>
    <t>Checks are performed and controls are put in place to ensure that RC on imported services and LVG are applied correctly and values reported are accurate.</t>
  </si>
  <si>
    <t xml:space="preserve">Staff is aware of the RC mechanism and the types of imported services and LVG that fall within the scope of RC. Staff is equipped with a list of imported services and definition of LVG including how to determine the entry threshold value before a supply is regarded as LVG as guidance. </t>
  </si>
  <si>
    <t xml:space="preserve">System or process is put in place to perform reverse charge on all imported services and LVG subject to RC. </t>
  </si>
  <si>
    <t>Staff will ensure that the value of the imported services and LVG is based on the open market value (without any deduction of withholding tax) if:</t>
  </si>
  <si>
    <t>the posting date of the imported services and LVG if it is consistently applied, provided it is before the date of payment; or</t>
  </si>
  <si>
    <t>For supply of imported services and/or LVG procured from a connected person, overseas branch or head office, or overseas member within the same GST Group, staff will determine the time of supply at the earliest of the following, where required:</t>
  </si>
  <si>
    <t>12 months after the Basic Tax Point (i.e.  the 12-month rule).</t>
  </si>
  <si>
    <t>Staff will ensure that the value of imported services and LVG subject to RC is excluded from both the numerator and denominator of the input tax recovery formula to compute the residual input tax claimable.</t>
  </si>
  <si>
    <t>For imported services and LVG invoiced in a foreign currency, the same exchange rate is used to convert the foreign currency to SGD to account for output tax and claim the corresponding input tax.</t>
  </si>
  <si>
    <t xml:space="preserve">If the business has previously accounted for reverse-charged output tax and payment is not made to the supplier within 12 months, staff will determine that the conditions in the checklist “Refund for Reverse Charge Transaction: Checklist for Self-Review of Eligibility of Claim” are met before making an adjustment to claim a refund for the unpaid RC transaction. </t>
  </si>
  <si>
    <t>A process is put in place to repay the above refund mentioned (i.e. control feature no. 13.9) on RC transactions where subsequent payments are made to the suppliers. All adjustments are substantiated with supporting evidence.</t>
  </si>
  <si>
    <r>
      <t>There is a process to ensure that the correct GST 
treatment and accuracy in GST reporting is applied on remote services provided to non-GST registered customers belonging in Singapore, including remote services supplied on behalf of underlying  suppliers</t>
    </r>
    <r>
      <rPr>
        <b/>
        <vertAlign val="superscript"/>
        <sz val="11"/>
        <rFont val="Arial"/>
        <family val="2"/>
      </rPr>
      <t>[13]</t>
    </r>
    <r>
      <rPr>
        <b/>
        <sz val="11"/>
        <rFont val="Arial"/>
        <family val="2"/>
      </rPr>
      <t>.</t>
    </r>
  </si>
  <si>
    <t>A designated person or team maintains oversight of the supplies of remote services to non-GST registered customers belonging in Singapore, including remote services made on behalf of overseas suppliers.</t>
  </si>
  <si>
    <t xml:space="preserve">The designated staff or team is aware of the list of conditions which the business will be regarded as the supplier for the remote services supplied on behalf of underlying suppliers and will charge and account for GST on remote services supplied to non-GST registered customers belonging in Singapore, and disseminate the information to the relevant process owners.  </t>
  </si>
  <si>
    <t>A system and/or process is put in place to ensure all remote services supplied  to non-GST registered customers belonging in Singapore, including those made on behalf of underlying suppliers, are identified for the correct application of GST treatment and accounting of GST. This includes:</t>
  </si>
  <si>
    <t xml:space="preserve">Identification of such transactions and mapping the tax coding of such transactions to a tax code table from the onset; </t>
  </si>
  <si>
    <t>Training and providing staff with written guidelines (e.g. tax logic or decision tree on GST treatment);</t>
  </si>
  <si>
    <t>If the LVG is supplied to GST-registered customers, there is a process in place to collect the GST registration number /status of the customers and maintained such information in its sales documentation.</t>
  </si>
  <si>
    <t>Ensuring the sales value of each item is determined separately to ascertain whether it is a LVG unless business has elected and is approved by the Comptroller to apply entry value threshold on a per-consignment basis or import value of the goods.</t>
  </si>
  <si>
    <t>Including LVG-related services costs such as transportation and insurance in the value of supply for accounting of GST.</t>
  </si>
  <si>
    <t>Whether GST has been paid for each item (i.e. GST paid indicator).</t>
  </si>
  <si>
    <t>The GST registration number of the OVR vendor (supplier, electronic marketplace operator, redeliverer).</t>
  </si>
  <si>
    <t xml:space="preserve">Purchases (with GST) from GST-registered suppliers directly attributable to taxable supplies </t>
  </si>
  <si>
    <r>
      <t>(Please tick (</t>
    </r>
    <r>
      <rPr>
        <sz val="8"/>
        <color theme="4" tint="-0.249977111117893"/>
        <rFont val="Wingdings"/>
        <charset val="2"/>
      </rPr>
      <t>þ</t>
    </r>
    <r>
      <rPr>
        <i/>
        <sz val="8"/>
        <color theme="4" tint="-0.249977111117893"/>
        <rFont val="Arial"/>
        <family val="2"/>
      </rPr>
      <t>) the appropriate box)</t>
    </r>
  </si>
  <si>
    <t xml:space="preserve">A designated person or team is aware of :
</t>
  </si>
  <si>
    <t xml:space="preserve">when a supply is regarded as LVG where GST is chargeable, and disseminate the information to the relevant process owners. </t>
  </si>
  <si>
    <t xml:space="preserve">The designated person is equipped with the relevant GST training to effectively discharge his or her responsibilities diligently.  </t>
  </si>
  <si>
    <t xml:space="preserve">Where GST was incorrectly charged on imported remote services and/or LVG by OVR vendors, staff knows the rectification process to obtain refunds from the OVR vendor and the application of reverse charge on the transaction, where applicable. </t>
  </si>
  <si>
    <t xml:space="preserve">Imports schemes with GST suspended or deferred [e.g. Major Exporter Scheme (MES), Approved Import GST Suspension Scheme (AISS)] </t>
  </si>
  <si>
    <t>A record of the pool of authorised declaring agents is maintained and updated regularly.</t>
  </si>
  <si>
    <t>Goods imported are matched against commercial documents i.e. purchase order, valid invoice, relevant import permit, shipping documents and payment evidence.</t>
  </si>
  <si>
    <t>complete listing of import permits from declaring agents or permit listing from TradeNet.</t>
  </si>
  <si>
    <r>
      <t>A reconciliation report is maintained if the import value 
is reported based on the overseas supplier’s invoice instead of the relevant permit</t>
    </r>
    <r>
      <rPr>
        <vertAlign val="superscript"/>
        <sz val="11"/>
        <rFont val="Arial"/>
        <family val="2"/>
      </rPr>
      <t>[4]</t>
    </r>
    <r>
      <rPr>
        <sz val="11"/>
        <rFont val="Arial"/>
        <family val="2"/>
      </rPr>
      <t>.</t>
    </r>
  </si>
  <si>
    <t>The relevant permits that are taken up for the month are captured and reported in the GST return for the corresponding accounting period.</t>
  </si>
  <si>
    <r>
      <t>For all goods imported, a copy of the relevant permit, or 
Subsidiary import certificate is taken up in the business' name, or Inward Summary Reports</t>
    </r>
    <r>
      <rPr>
        <vertAlign val="superscript"/>
        <sz val="11"/>
        <rFont val="Arial"/>
        <family val="2"/>
      </rPr>
      <t>[3]</t>
    </r>
    <r>
      <rPr>
        <sz val="11"/>
        <rFont val="Arial"/>
        <family val="2"/>
      </rPr>
      <t xml:space="preserve"> are obtained timely from the authorised declaring agent. </t>
    </r>
  </si>
  <si>
    <t>Imports schemes with GST suspended or deferred (e.g. MES, AISS)</t>
  </si>
  <si>
    <t xml:space="preserve">-   Sale of fixed assets </t>
  </si>
  <si>
    <t>-   Lease of furniture and fittings</t>
  </si>
  <si>
    <t>-   Management services provided to local person  </t>
  </si>
  <si>
    <t xml:space="preserve">-   Export of Goods </t>
  </si>
  <si>
    <t>-   Construction services in relation to property situated outside Singapore</t>
  </si>
  <si>
    <t xml:space="preserve">-   </t>
  </si>
  <si>
    <t>-   Management services provided to overseas person</t>
  </si>
  <si>
    <t>-   Logistic arrangement relating to export of goods</t>
  </si>
  <si>
    <t>-   Interest from local bank deposit</t>
  </si>
  <si>
    <t>-   Realised exchange gain or loss</t>
  </si>
  <si>
    <t>-   Factoring of trade receivables</t>
  </si>
  <si>
    <t>-   Sale or lease of residential properties</t>
  </si>
  <si>
    <t>-   Gross proceeds from sale of shares (exclude first issuance of the business's own shares)</t>
  </si>
  <si>
    <t xml:space="preserve">-   Sales from third country trading </t>
  </si>
  <si>
    <t>-   Disbursements</t>
  </si>
  <si>
    <t>-   Value-added activities to overseas client on goods delivered to an ACMT person under the ACMT scheme</t>
  </si>
  <si>
    <t>-   Local sale of mobile phones without mobile subscription to GST-registered person exceeding $10,000</t>
  </si>
  <si>
    <t>-   Local sale of memory cards to GST-registered person exceeding $10,000</t>
  </si>
  <si>
    <t xml:space="preserve">-   Local sale of anti-virus software (boxed package)to GST-registered person exceeding $10,000 </t>
  </si>
  <si>
    <t>-   Imported services and LVG subject to reverse charge ("RC") (including inter-branch and intra-GST group member transactions)</t>
  </si>
  <si>
    <t>-   Remote services and LVG supplied on behalf of underlying suppliers (as an electronic marketplace operator or a redeliverer)</t>
  </si>
  <si>
    <r>
      <t xml:space="preserve">Informing the relevant process owners to assess if the business has to account for GST on imported services and LVG (including inter-branch and intra-GST group members transactions) under RC if it is unable to claim full input tax.
</t>
    </r>
    <r>
      <rPr>
        <b/>
        <sz val="10"/>
        <color theme="4" tint="-0.249977111117893"/>
        <rFont val="Arial"/>
        <family val="2"/>
      </rPr>
      <t xml:space="preserve">
</t>
    </r>
    <r>
      <rPr>
        <b/>
        <i/>
        <sz val="10"/>
        <color theme="4" tint="-0.249977111117893"/>
        <rFont val="Arial"/>
        <family val="2"/>
      </rPr>
      <t xml:space="preserve">(Please complete Control Ref. No. 13 of this Section if the business is subject to RC.)
</t>
    </r>
  </si>
  <si>
    <r>
      <t xml:space="preserve">Purchase of prescribed goods from GST-registered suppliers that are subject to customer accounting 
</t>
    </r>
    <r>
      <rPr>
        <i/>
        <sz val="7.5"/>
        <color theme="4" tint="-0.249977111117893"/>
        <rFont val="Arial"/>
        <family val="2"/>
      </rPr>
      <t>(For purpose of accounting for GST under customer accounting)</t>
    </r>
    <r>
      <rPr>
        <sz val="7.5"/>
        <color theme="4" tint="-0.249977111117893"/>
        <rFont val="Arial"/>
        <family val="2"/>
      </rPr>
      <t xml:space="preserve">
 </t>
    </r>
  </si>
  <si>
    <t xml:space="preserve">-   Purchase of raw materials for production </t>
  </si>
  <si>
    <t xml:space="preserve">   </t>
  </si>
  <si>
    <t>-   Upkeep of factory premises</t>
  </si>
  <si>
    <t>-   Club subscription fees</t>
  </si>
  <si>
    <t xml:space="preserve">-   Running expenses of motor cars </t>
  </si>
  <si>
    <t>-   Freight charges on importation of goods</t>
  </si>
  <si>
    <t>-   IDD calls</t>
  </si>
  <si>
    <t xml:space="preserve">-   Brokerage fees for hedging of foreign exchange currency </t>
  </si>
  <si>
    <t>-   Brokerage fees for shares trading</t>
  </si>
  <si>
    <t>-   Commission for rental of residential properties</t>
  </si>
  <si>
    <t>-   Overheads (e.g. rental and utilities)</t>
  </si>
  <si>
    <t>-   Import of fixed assets with GST paid to Singapore Customs</t>
  </si>
  <si>
    <t>-   Major Exporter Scheme (MES)</t>
  </si>
  <si>
    <t>-   Purchase of residential property</t>
  </si>
  <si>
    <t>-   Purchases from non-GST registered suppliers</t>
  </si>
  <si>
    <t>-   Purchase of goods from overseas, which is not imported into Singapore</t>
  </si>
  <si>
    <t>-   Interest expenses</t>
  </si>
  <si>
    <t>-   Wages</t>
  </si>
  <si>
    <t>-   Purchase of anti-virus software (boxed package) from GST-registered supplier exceeding $10,000</t>
  </si>
  <si>
    <t>-   Purchase of mobile phones (handset only) from GST-registered person exceeding $10,000</t>
  </si>
  <si>
    <t>-   Purchase of memory cards from GST-registered person exceeding $10,000</t>
  </si>
  <si>
    <t>-   Procured imported services from overseas suppliers (including inter-branch and intra-GST group members)</t>
  </si>
  <si>
    <t>-   Procured imported low-value goods ("LVG") via air or parcel post  where sales value of goods (before transport and insurance costs) does not exceed $400</t>
  </si>
  <si>
    <t>-   Approved Import GST Suspension Scheme (AISS)</t>
  </si>
  <si>
    <t xml:space="preserve">-   Approved Third Party Logistics Scheme (3PL) </t>
  </si>
  <si>
    <t>Imported services and purchase of imported low-value goods ("LVG") subject to reverse charge (“RC”)</t>
  </si>
  <si>
    <t xml:space="preserve">Supplies of remote services and LVG (including supplies by local/overseas establishments of the GST registered entity and supplies on behalf of underlying suppliers) subject to GST under the overseas vendor registration (“OVR”) regime </t>
  </si>
  <si>
    <t>Incorporates special adjustments (e.g. reduce input tax on standard-rated purchases not paid within 12 months, exclude disallowed input tax, apply partial exempt rules on recovery of input tax when exempt supplies failed the tests prescribed under the GST law and practice in the current period and longer period, exclude input tax incurred for non-business activities, exclude GST incurred on imported remote services and LVG procured from OVR vendors, account for output tax on bad debt recovered on standard-rated supplies (where bad debt relief was claimed)).</t>
  </si>
  <si>
    <t>Checks that conditions for any deviation from normal GST rules granted by the Comptroller are met (e.g. special input tax formula, exemption from CA for sale of prescribed goods and application of CA on all relevant supply of prescribed goods, account for GST on all remote services supplied by both local and overseas suppliers through its electronic marketplace where approval was obtained from the Comptroller).</t>
  </si>
  <si>
    <t>Review GST report and listing for exceptions or indicators for errors (e.g. zero-rated supply of goods which are locally delivered, input tax claimed on local purchases of prescribed goods subject to CA with no corresponding accounting of output tax, procurement of imported services and LVG subject to RC with no corresponding accounting of output tax).</t>
  </si>
  <si>
    <t>Ensures that transactions that are affected by changes to GST law and practice (e.g.  prescribed goods subject to CA, imported services and LVG subject to RC, remote services and LVG supplied on behalf of underlying suppliers subject to GST under the OVR regime) are identified and the GST treatment is correctly applied.</t>
  </si>
  <si>
    <t>Examples include deemed supplies (e.g. gift of goods), sale of assets, supplies made as agent under section 33(2) &amp; 33A of the GST Act, GST on unpaid purchases, transactions subject to reverse charge, transactions subject to customer accounting, supplies of remote services and LVG on behalf of underlying suppliers subject to GST under the OVR regime.</t>
  </si>
  <si>
    <t>Supply of imported services and LVG by way of Reverse Charge (“RC”)</t>
  </si>
  <si>
    <t>Supply of remote services subject to GST under Overseas Vendor Registration (“OVR”) regime</t>
  </si>
  <si>
    <t>There is a process to ensure that the correct GST treatment and accuracy in GST reporting is applied on remote services provided to non-GST registered customers belonging in Singapore,  including remote services supplied on behalf of underlying  suppliers.</t>
  </si>
  <si>
    <t>Imports schemes with GST suspended or deferred [e.g. Major Exporter Scheme (MES), Approved Import GST Suspension Scheme (AISS)]</t>
  </si>
  <si>
    <t>Exempt supplies (e.g. financial services and residential properties)</t>
  </si>
  <si>
    <t>(Please complete Control Ref. No. 13 of this Section if the business is subject to RC)</t>
  </si>
  <si>
    <t xml:space="preserve">the consideration paid to overseas suppliers on imported services/LVG are not wholly in money; or </t>
  </si>
  <si>
    <r>
      <t>Notwithstanding whether the business or GST group is 
currently required to apply reverse charge (“RC”) on its imported services and imported low-value goods ("LVG"), there is a process to ensure that a designated staff will review if the business or GST group is unable to claim input tax or has elected to apply RC, and if the business has procured imported services from overseas suppliers or LVG which are subject to RC (including inter-branch and intra-GST group purchases) to apply the correct GST treatment</t>
    </r>
    <r>
      <rPr>
        <vertAlign val="superscript"/>
        <sz val="11"/>
        <rFont val="Arial"/>
        <family val="2"/>
      </rPr>
      <t>[3]</t>
    </r>
    <r>
      <rPr>
        <sz val="11"/>
        <rFont val="Arial"/>
        <family val="2"/>
      </rPr>
      <t xml:space="preserve">.
</t>
    </r>
  </si>
  <si>
    <t>Subject to the rules applicable to transactions straddling implementation date and otherwise allowed by the Comptroller, the output tax on the imported services and LVG that are subject to RC will be accounted for based on:</t>
  </si>
  <si>
    <t>the list of conditions which the business will be regarded as the supplier for the LVG supplied on behalf of underlying suppliers as an electronic marketplace operator or a redeliverer; and</t>
  </si>
  <si>
    <t xml:space="preserve">If the business or GST group is unable to claim input tax in full, it will review if there are imported services and LVG subject to RC (including intra-GST group and inter-branch transactions) to apply the correct GST treatment on such transactions, if applicable.  </t>
  </si>
  <si>
    <t>(Refer to the e-Tax guide "Reverse charge" for exceptions).</t>
  </si>
  <si>
    <t>Please refer to the following e-Tax Guides for more information:
 - "GST: Customer Accounting for Prescribed Goods"
 - “GST: Taxing imported services by way of an overseas vendor registration regime”.
 - "GST: Reverse charge"
 - "GST: Taxing imported remote services by way of the overseas vendor registration regime"
 - "GST: Taxing imported low-value goods by way of the overseas vendor registration regime"</t>
  </si>
  <si>
    <t>Maintaining at least 2 proxies of non-conflicting evidence of customer’s belonging status to determine if GST is to be charged;</t>
  </si>
  <si>
    <t>Substantiating with appropriate sales record and documentary evidence; and</t>
  </si>
  <si>
    <r>
      <t xml:space="preserve">*For services procured from intra-GST group or inter-branch, the output tax is computed </t>
    </r>
    <r>
      <rPr>
        <i/>
        <u/>
        <sz val="11"/>
        <rFont val="Arial"/>
        <family val="2"/>
      </rPr>
      <t xml:space="preserve">after excluding identifiable </t>
    </r>
    <r>
      <rPr>
        <i/>
        <sz val="11"/>
        <rFont val="Arial"/>
        <family val="2"/>
      </rPr>
      <t xml:space="preserve">salaries, wages, interest costs components and their proportionate mark-up in accordance with the transfer pricing policy from the value of services. 
</t>
    </r>
    <r>
      <rPr>
        <i/>
        <sz val="6"/>
        <rFont val="Arial"/>
        <family val="2"/>
      </rPr>
      <t xml:space="preserve">
</t>
    </r>
    <r>
      <rPr>
        <b/>
        <i/>
        <sz val="10"/>
        <color theme="4" tint="-0.249977111117893"/>
        <rFont val="Arial"/>
        <family val="2"/>
      </rPr>
      <t>(Please complete Control Ref. No. 13 of Section 2A (Taxable Supplies and Output Tax) if the business is subject to RC.)</t>
    </r>
    <r>
      <rPr>
        <i/>
        <sz val="11"/>
        <rFont val="Arial"/>
        <family val="2"/>
      </rPr>
      <t xml:space="preserve">
</t>
    </r>
  </si>
  <si>
    <t>GST adjustments made via issuance of credit notes for supplies of prescribed goods subject to CA complied with the requirements prescribed in the e-Tax Guide “GST: Customer Accounting for Prescribed Goods” and supported with documentary evidence.</t>
  </si>
  <si>
    <t>Staff initiates consultation with his or her tax or finance team when he or she is unsure of the GST treatment of existing or new contract or transaction.</t>
  </si>
  <si>
    <t>If the business or GST Group is unable to claim full input tax or the business has elected to be a Reverse Charge (“RC”) business, staff checks if the purchases are imported services and LVG which are subject to RC (including inter-branch and intra-GST group purchases) and ensures that the correct GST treatment is applied i.e. account for output tax and claim input tax (subject to the conditions for claiming input tax).</t>
  </si>
  <si>
    <r>
      <t>For transactions under special GST rules, the invoice format 
and GST charged comply with the requirements under the respective GST provisions or schemes</t>
    </r>
    <r>
      <rPr>
        <vertAlign val="superscript"/>
        <sz val="11"/>
        <rFont val="Arial"/>
        <family val="2"/>
      </rPr>
      <t>[5]</t>
    </r>
    <r>
      <rPr>
        <sz val="9"/>
        <rFont val="Arial"/>
        <family val="2"/>
      </rPr>
      <t>.</t>
    </r>
  </si>
  <si>
    <t>Staff obtains endorsement from approved person if he or she overrides any values or tax code captured in the Invoicing Module due to a changing event.</t>
  </si>
  <si>
    <t>Designated person responsible for accounting for GST on the imported services and LVG will ensure that the correct amount of input tax is claimed on reverse-charged transactions. Otherwise, he or she will communicate the necessary information to the GST return preparer for follow up.</t>
  </si>
  <si>
    <r>
      <rPr>
        <sz val="11"/>
        <rFont val="Arial"/>
        <family val="2"/>
      </rPr>
      <t>Notwithstanding whether the business currently makes any supplies of prescribed goods that are subject to customer accounting (“CA”), there is a process to ensure that if the business ever makes supplies of the following prescribed goods, staff will determine if CA is applicable and apply the correct GST treatment</t>
    </r>
    <r>
      <rPr>
        <vertAlign val="superscript"/>
        <sz val="11"/>
        <color theme="1"/>
        <rFont val="Arial"/>
        <family val="2"/>
      </rPr>
      <t xml:space="preserve"> [2]</t>
    </r>
    <r>
      <rPr>
        <sz val="11"/>
        <color theme="1"/>
        <rFont val="Arial"/>
        <family val="2"/>
      </rPr>
      <t>:</t>
    </r>
  </si>
  <si>
    <t xml:space="preserve">Invoicing Module has in-built automated features (such as appropriate tax code for the transaction, calculation of GST, auto-conversion of foreign currency into pre-approved SGD) to minimise computation errors. </t>
  </si>
  <si>
    <t>Please refer to the e-Tax Guide “GST: Partial Exemption and Input Tax Recovery'” for more information.</t>
  </si>
  <si>
    <t>Businesses should update their own tax code table to cater to their nature of business activities and supplies as well as legislative changes</t>
  </si>
  <si>
    <t>-   Direct sale of imported low-value goods ("LVG") to customers who are not GST-registered in Singapore</t>
  </si>
  <si>
    <t>GST wrongly charged by OVR vendors on remote services and LVG where the business is required to obtain refunds from the OVR vendors instead of claiming the GST in its GST return; and</t>
  </si>
  <si>
    <t>if transfer pricing arrangements are considered as  supplies for GST purposes and its transfer pricing adjustments affect the value of supplies.</t>
  </si>
  <si>
    <t>Business communicates to the overseas establishments periodically on the GST requirements and obligations under the OVR regime, including any update made to the regime that affects the GST reporting and accounting obligations.</t>
  </si>
  <si>
    <t xml:space="preserve">Business checks on the accuracy and completeness of data obtained for GST reporting on a periodic basis by corroborating with documentary evidence (e.g. correspondences from authorised personnel, general ledger account balances and/or listing of the OVR transactions, bank statement).
</t>
  </si>
  <si>
    <t xml:space="preserve">Business has a process to obtain data from overseas establishments to account for the GST on such transactions in the business' GST returns. </t>
  </si>
  <si>
    <t>(Please complete Control Ref. No. 15 of this Section if the business supplies LVG subject to GST under the OVR regime)</t>
  </si>
  <si>
    <t xml:space="preserve">If the business (such as an electronic marketplace operator) supplies remote services subject to GST under the OVR regime on behalf of underlying suppliers, there is a process to identify such transactions and apply the correct GST treatment. 
</t>
  </si>
  <si>
    <t>(Please complete Control Ref. No. 14 of this Section if the business supplies remote services subject to GST under the OVR regime)</t>
  </si>
  <si>
    <t>S2.7,</t>
  </si>
  <si>
    <t xml:space="preserve">If the business makes the following supplies of LVG subject to GST under the OVR regime:
(a) business' own supply of LVG, 
(b) supply of LVG on behalf of underlying suppliers as electronic marketplace operator; and/or
(c) supply of LVG as a redeliverer,
there is a process to identify such transactions and apply the correct GST treatment. 
</t>
  </si>
  <si>
    <t>imported services where GST was previously charged;</t>
  </si>
  <si>
    <r>
      <t>Perform yearly review on whether any election is made 
under RC. For example, for business that has elected to apply RC only at the end of the longer period</t>
    </r>
    <r>
      <rPr>
        <vertAlign val="superscript"/>
        <sz val="11"/>
        <rFont val="Arial"/>
        <family val="2"/>
      </rPr>
      <t>[12]</t>
    </r>
    <r>
      <rPr>
        <sz val="11"/>
        <rFont val="Arial"/>
        <family val="2"/>
      </rPr>
      <t>, a designated person checks that RC is applied when the business files the GST F5 return for the first prescribed accounting period after each tax year, and ensures that a copy of the election form is maintained.</t>
    </r>
  </si>
  <si>
    <t xml:space="preserve">Checks are performed to ensure that the overseas supplier’s invoice/ alternative documentary evidence (e.g. internal accounting entries and other additional documents such as email, agreement, head office memo, sales order confirmation, shipping document) should minimally contain the following information: </t>
  </si>
  <si>
    <r>
      <rPr>
        <sz val="7"/>
        <rFont val="Times New Roman"/>
        <family val="1"/>
      </rPr>
      <t xml:space="preserve"> </t>
    </r>
    <r>
      <rPr>
        <sz val="11"/>
        <rFont val="Arial"/>
        <family val="2"/>
      </rPr>
      <t>Invoice number and date (applicable to overseas supplier's invoice only);</t>
    </r>
  </si>
  <si>
    <t xml:space="preserve">Input tax claims on reverse-charged transactions are supported by overseas supplier’s invoice or alternative documents (e.g. accounting entries, payment evidence). </t>
  </si>
  <si>
    <t>Updating the control process or system tax coding whenever there is a change in any elections (such as applying entry level threshold on a per consignment basis, using import value of goods for  determining whether the value of goods falls within the entry value threshold) made in respect of supplies of LVG or change in business arrangement with the underlying suppliers.</t>
  </si>
  <si>
    <t>When the business procures imported services and LVG, there is a process to alert designated person. The designated person will determine if RC is applicable to apply the correct GST treatment and maintain the relevant documentary evidence.</t>
  </si>
  <si>
    <t xml:space="preserve">Review standard input tax apportionment formula and ensure it excludes certain supplies (e.g. relevant supplies received under CA, supply of imported services and LVG subject to RC, supply of remote services and LVG by electronic marketplace operators on behalf of underlying suppliers subject to GST under the OVR regime).  </t>
  </si>
  <si>
    <t xml:space="preserve">You may select 'Not Applicable' if the overseas establishment of the business is separately registered under GST divisional registration to account for the remote services and LVG transactions under the OVR regime. 
</t>
  </si>
  <si>
    <t xml:space="preserve">Control Ref. No. 14 of this Section if the establishments make supplies of remote services subject to GST under the OVR regime, including those made on behalf of underlying suppliers. </t>
  </si>
  <si>
    <t>Control Ref. No. 15 of this Section if the establishments make supplies of LVG to non-GST registered customers in Singapore, including those made on behalf of underlying suppliers.</t>
  </si>
  <si>
    <t xml:space="preserve">Note: Please also complete: </t>
  </si>
  <si>
    <t xml:space="preserve"> (i)</t>
  </si>
  <si>
    <t xml:space="preserve">If the business or its GST Group member(s) has both local and overseas business/fixed establishments (belonging to same GST-registered entity e.g. head office in Singapore with branches overseas) that make supplies of remote services and LVG that are subject to GST under the overseas vendor registration (“OVR”) regime, the business or GST group has a process to identify such transactions to apply the correct GST treatment and account for the GST, including but are not limited to the following:
</t>
  </si>
  <si>
    <t>However, Control Ref. No. 14 and 15 would not be applicable where certain concessions have been granted by the Comptroller of GST for the reporting of the supplies made by the overseas establishments.  In such a case, please provide information on the specific controls established to ensure compliance with the concessions in the "Remarks" worksheet or a separate attachment.</t>
  </si>
  <si>
    <r>
      <t xml:space="preserve">Supply of imported services and imported low-value goods ("LVG") by way of Reverse Charge (“RC”)
</t>
    </r>
    <r>
      <rPr>
        <i/>
        <sz val="8"/>
        <rFont val="Arial"/>
        <family val="2"/>
      </rPr>
      <t xml:space="preserve">Please indicate “Not Applicable” only if the business (or GST group if under Group registration) is entitled to full input tax in all its GST returns or at the end of the longer period; and has not elected to be a RC business. 
</t>
    </r>
    <r>
      <rPr>
        <b/>
        <i/>
        <sz val="8"/>
        <rFont val="Arial"/>
        <family val="2"/>
      </rPr>
      <t>Before completing this section, the business should read the e-Tax Guide "GST: Reverse charge”. If the business has established additional controls that are not highlighted in this section, please provide the information in "Remarks" worksheet or a separate attachment.</t>
    </r>
  </si>
  <si>
    <t>Performs checks to assess if RC is applicable and output tax is accounted for correctly on imported services procured from overseas suppliers* that fall within the scope of RC if the business is unable to claim full input tax for any prescribed accounting period or at the end of the longer period.</t>
  </si>
  <si>
    <t xml:space="preserve">If the remote services whether or not supplied on behalf of underlying suppliers are provided to GST-registered customers, there is a process to confirm the validity of the GST registration number of the customers and maintain such information in its sales documentation. </t>
  </si>
  <si>
    <t xml:space="preserve">If any of the categories from paragraph 8 to 15 are not applicable, please indicate accordingly. </t>
  </si>
  <si>
    <r>
      <t xml:space="preserve">Supply of remote services subject to GST under the Overseas Vendor Registration (“OVR”) regime 
</t>
    </r>
    <r>
      <rPr>
        <b/>
        <i/>
        <sz val="8"/>
        <rFont val="Arial"/>
        <family val="2"/>
      </rPr>
      <t xml:space="preserve">Before completing this section, the business should read the e-Tax Guide "GST: Taxing imported remote services by way of the overseas vendor registration regime".  
</t>
    </r>
    <r>
      <rPr>
        <i/>
        <sz val="8"/>
        <rFont val="Arial"/>
        <family val="2"/>
      </rPr>
      <t xml:space="preserve">
You must complete this key control if the business makes supplies of remote services to non-GST registered customers under the OVR regime (including (i) remote services made by local/overseas establishments belonging to the same GST-registered entity and (ii) remote services made on behalf of underlying suppliers by the local/overseas establishment). If you have established different or additional controls that are not highlighted in this section, you should complete this section and also provide the information in "Remarks" worksheet or a separate attachment. 
You need not complete this section where you have been granted concessions by the Comptroller of GST for the reporting of such supplies made by your overseas establishments.  In such a case, please provide information on the specific controls established to ensure compliance with the concessions in the "Remarks" worksheet or a separate attachment.
</t>
    </r>
  </si>
  <si>
    <r>
      <t xml:space="preserve">Supply of imported low-value goods (“LVG”) subject to GST under the Overseas Vendor Registration (“OVR”) regime
</t>
    </r>
    <r>
      <rPr>
        <b/>
        <i/>
        <sz val="8"/>
        <rFont val="Arial"/>
        <family val="2"/>
      </rPr>
      <t xml:space="preserve">Before completing this section, the business should read the e-Tax Guide "GST: Taxing imported low-value goods by way of the overseas vendor registration regime”. 
</t>
    </r>
    <r>
      <rPr>
        <i/>
        <sz val="8"/>
        <rFont val="Arial"/>
        <family val="2"/>
      </rPr>
      <t xml:space="preserve">
You must complete this key control if the business is a supplier of LVG or supplies LVG on behalf of underlying suppliers (e.g. as electronic marketplace operator or redeliverer) to non-GST registered customers in Singapore. If you have established different or additional controls that are not highlighted in this section, you should complete this section and also provide the information in "Remarks" worksheet or a separate attachment. 
You need not complete this section where you have been granted concessions by the Comptroller of GST for the reporting of such supplies made by your overseas establishments.  In such a case, please provide information on the specific controls established to ensure compliance with the concessions in the "Remarks" worksheet or a separate attachment.</t>
    </r>
  </si>
  <si>
    <t>Remarks (20/11/2023)</t>
  </si>
  <si>
    <t>Amended formula of G188 to reflect Premium if each lvl &gt;80%</t>
  </si>
  <si>
    <t>Corrected bug in U840 on 7/1/2024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</si>
</sst>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0.00_-;\-&quot;$&quot;* #,##0.00_-;_-&quot;$&quot;* &quot;-&quot;??_-;_-@_-"/>
    <numFmt numFmtId="165" formatCode="_(&quot;$&quot;* #,##0.00_);_(&quot;$&quot;* \(#,##0.00\);_(&quot;$&quot;* &quot;-&quot;??_);_(@_)"/>
    <numFmt numFmtId="166" formatCode="_(* #,##0.00_);_(* \(#,##0.00\);_(* &quot;-&quot;??_);_(@_)"/>
    <numFmt numFmtId="167" formatCode="0.0%"/>
    <numFmt numFmtId="168" formatCode="0.0"/>
    <numFmt numFmtId="169" formatCode="d\ mmm\ yyyy"/>
  </numFmts>
  <fonts count="232" x14ac:knownFonts="1">
    <font>
      <sz val="11"/>
      <color theme="1"/>
      <name val="Calibri"/>
      <family val="2"/>
      <scheme val="minor"/>
    </font>
    <font>
      <sz val="10"/>
      <color theme="1"/>
      <name val="Arial"/>
      <family val="2"/>
    </font>
    <font>
      <sz val="10"/>
      <color theme="1"/>
      <name val="Arial"/>
      <family val="2"/>
    </font>
    <font>
      <sz val="10"/>
      <color theme="1"/>
      <name val="Arial"/>
      <family val="2"/>
    </font>
    <font>
      <b/>
      <sz val="14"/>
      <color rgb="FF000000"/>
      <name val="Arial"/>
      <family val="2"/>
    </font>
    <font>
      <sz val="10"/>
      <color rgb="FF000000"/>
      <name val="Arial"/>
      <family val="2"/>
    </font>
    <font>
      <b/>
      <sz val="12"/>
      <color theme="1"/>
      <name val="Arial"/>
      <family val="2"/>
    </font>
    <font>
      <sz val="12"/>
      <color theme="1"/>
      <name val="Arial"/>
      <family val="2"/>
    </font>
    <font>
      <b/>
      <sz val="10"/>
      <color rgb="FF000000"/>
      <name val="Arial"/>
      <family val="2"/>
    </font>
    <font>
      <b/>
      <sz val="11"/>
      <color theme="1"/>
      <name val="Arial"/>
      <family val="2"/>
    </font>
    <font>
      <i/>
      <sz val="10"/>
      <color theme="1"/>
      <name val="Arial"/>
      <family val="2"/>
    </font>
    <font>
      <b/>
      <sz val="11"/>
      <color rgb="FF000000"/>
      <name val="Arial"/>
      <family val="2"/>
    </font>
    <font>
      <sz val="11"/>
      <color rgb="FF000000"/>
      <name val="Arial"/>
      <family val="2"/>
    </font>
    <font>
      <sz val="11"/>
      <color theme="1"/>
      <name val="Arial"/>
      <family val="2"/>
    </font>
    <font>
      <b/>
      <sz val="7"/>
      <color rgb="FF000000"/>
      <name val="Arial"/>
      <family val="2"/>
    </font>
    <font>
      <b/>
      <sz val="10"/>
      <color indexed="81"/>
      <name val="Tahoma"/>
      <family val="2"/>
    </font>
    <font>
      <sz val="10"/>
      <color indexed="81"/>
      <name val="Tahoma"/>
      <family val="2"/>
    </font>
    <font>
      <sz val="10"/>
      <color indexed="81"/>
      <name val="Wingdings"/>
      <charset val="2"/>
    </font>
    <font>
      <sz val="8"/>
      <color theme="1"/>
      <name val="Arial"/>
      <family val="2"/>
    </font>
    <font>
      <sz val="5"/>
      <color theme="1"/>
      <name val="Arial"/>
      <family val="2"/>
    </font>
    <font>
      <b/>
      <sz val="10"/>
      <color theme="1"/>
      <name val="Arial"/>
      <family val="2"/>
    </font>
    <font>
      <sz val="11"/>
      <color theme="9" tint="-0.249977111117893"/>
      <name val="Arial"/>
      <family val="2"/>
    </font>
    <font>
      <sz val="11"/>
      <color theme="1"/>
      <name val="Calibri"/>
      <family val="2"/>
      <scheme val="minor"/>
    </font>
    <font>
      <sz val="11"/>
      <color theme="1"/>
      <name val="Wingdings"/>
      <charset val="2"/>
    </font>
    <font>
      <b/>
      <sz val="11"/>
      <color theme="1"/>
      <name val="Arial Narrow"/>
      <family val="2"/>
    </font>
    <font>
      <sz val="9"/>
      <color indexed="81"/>
      <name val="Tahoma"/>
      <family val="2"/>
    </font>
    <font>
      <b/>
      <sz val="9"/>
      <color indexed="81"/>
      <name val="Tahoma"/>
      <family val="2"/>
    </font>
    <font>
      <i/>
      <sz val="8"/>
      <color theme="1"/>
      <name val="Arial"/>
      <family val="2"/>
    </font>
    <font>
      <b/>
      <sz val="11"/>
      <color theme="1"/>
      <name val="Calibri"/>
      <family val="2"/>
      <scheme val="minor"/>
    </font>
    <font>
      <i/>
      <sz val="9"/>
      <color theme="1"/>
      <name val="Arial"/>
      <family val="2"/>
    </font>
    <font>
      <i/>
      <sz val="9"/>
      <color theme="1"/>
      <name val="Calibri"/>
      <family val="2"/>
      <scheme val="minor"/>
    </font>
    <font>
      <sz val="10"/>
      <name val="Arial"/>
      <family val="2"/>
    </font>
    <font>
      <sz val="11"/>
      <color rgb="FFFF0000"/>
      <name val="Arial"/>
      <family val="2"/>
    </font>
    <font>
      <sz val="12"/>
      <color theme="1"/>
      <name val="Times New Roman"/>
      <family val="1"/>
    </font>
    <font>
      <b/>
      <i/>
      <sz val="10"/>
      <color rgb="FF632423"/>
      <name val="Arial"/>
      <family val="2"/>
    </font>
    <font>
      <sz val="11"/>
      <name val="Arial"/>
      <family val="2"/>
    </font>
    <font>
      <sz val="9"/>
      <color theme="1"/>
      <name val="Arial"/>
      <family val="2"/>
    </font>
    <font>
      <b/>
      <sz val="11"/>
      <color rgb="FFFF0000"/>
      <name val="Arial"/>
      <family val="2"/>
    </font>
    <font>
      <i/>
      <sz val="8"/>
      <color rgb="FFFF0000"/>
      <name val="Arial"/>
      <family val="2"/>
    </font>
    <font>
      <vertAlign val="superscript"/>
      <sz val="10"/>
      <color rgb="FF000000"/>
      <name val="Arial Narrow"/>
      <family val="2"/>
    </font>
    <font>
      <sz val="11"/>
      <name val="Calibri"/>
      <family val="2"/>
      <scheme val="minor"/>
    </font>
    <font>
      <i/>
      <sz val="10"/>
      <color rgb="FF1F497D"/>
      <name val="Arial"/>
      <family val="2"/>
    </font>
    <font>
      <b/>
      <sz val="11"/>
      <name val="Arial"/>
      <family val="2"/>
    </font>
    <font>
      <sz val="11"/>
      <color theme="4"/>
      <name val="Arial"/>
      <family val="2"/>
    </font>
    <font>
      <b/>
      <i/>
      <sz val="10"/>
      <name val="Arial"/>
      <family val="2"/>
    </font>
    <font>
      <sz val="10"/>
      <color theme="1"/>
      <name val="Arial Narrow"/>
      <family val="2"/>
    </font>
    <font>
      <vertAlign val="superscript"/>
      <sz val="11"/>
      <color theme="1"/>
      <name val="Arial"/>
      <family val="2"/>
    </font>
    <font>
      <u/>
      <sz val="11"/>
      <color theme="1"/>
      <name val="Arial"/>
      <family val="2"/>
    </font>
    <font>
      <b/>
      <sz val="10"/>
      <color rgb="FFFF0000"/>
      <name val="Arial"/>
      <family val="2"/>
    </font>
    <font>
      <sz val="10"/>
      <color rgb="FFFF0000"/>
      <name val="Arial"/>
      <family val="2"/>
    </font>
    <font>
      <sz val="5"/>
      <color rgb="FFFF0000"/>
      <name val="Arial"/>
      <family val="2"/>
    </font>
    <font>
      <vertAlign val="superscript"/>
      <sz val="11"/>
      <name val="Arial"/>
      <family val="2"/>
    </font>
    <font>
      <i/>
      <sz val="11"/>
      <name val="Arial"/>
      <family val="2"/>
    </font>
    <font>
      <b/>
      <sz val="10"/>
      <color theme="1"/>
      <name val="Arial Narrow"/>
      <family val="2"/>
    </font>
    <font>
      <u/>
      <sz val="11"/>
      <color theme="1"/>
      <name val="Calibri"/>
      <family val="2"/>
      <scheme val="minor"/>
    </font>
    <font>
      <u/>
      <sz val="11"/>
      <color rgb="FF000000"/>
      <name val="Arial"/>
      <family val="2"/>
    </font>
    <font>
      <sz val="7"/>
      <color theme="1"/>
      <name val="Arial"/>
      <family val="2"/>
    </font>
    <font>
      <sz val="8"/>
      <color theme="1"/>
      <name val="Arial Narrow"/>
      <family val="2"/>
    </font>
    <font>
      <i/>
      <sz val="10"/>
      <color rgb="FF1F497D"/>
      <name val="Arial Narrow"/>
      <family val="2"/>
    </font>
    <font>
      <sz val="8"/>
      <color theme="1"/>
      <name val="Calibri"/>
      <family val="2"/>
      <scheme val="minor"/>
    </font>
    <font>
      <sz val="8"/>
      <color theme="4" tint="-0.249977111117893"/>
      <name val="Arial"/>
      <family val="2"/>
    </font>
    <font>
      <b/>
      <sz val="12"/>
      <color theme="1"/>
      <name val="Arial Narrow"/>
      <family val="2"/>
    </font>
    <font>
      <sz val="7"/>
      <color theme="1"/>
      <name val="Arial Narrow"/>
      <family val="2"/>
    </font>
    <font>
      <sz val="11"/>
      <color theme="1"/>
      <name val="Arial Narrow"/>
      <family val="2"/>
    </font>
    <font>
      <sz val="11"/>
      <color rgb="FFFF0000"/>
      <name val="Arial Narrow"/>
      <family val="2"/>
    </font>
    <font>
      <b/>
      <sz val="10"/>
      <color rgb="FFFF0000"/>
      <name val="Arial Narrow"/>
      <family val="2"/>
    </font>
    <font>
      <b/>
      <sz val="12"/>
      <color rgb="FFFF0000"/>
      <name val="Arial Narrow"/>
      <family val="2"/>
    </font>
    <font>
      <b/>
      <sz val="7"/>
      <color rgb="FFFF0000"/>
      <name val="Arial Narrow"/>
      <family val="2"/>
    </font>
    <font>
      <sz val="9"/>
      <color theme="1"/>
      <name val="Arial Narrow"/>
      <family val="2"/>
    </font>
    <font>
      <b/>
      <sz val="12"/>
      <color rgb="FF000000"/>
      <name val="Arial"/>
      <family val="2"/>
    </font>
    <font>
      <b/>
      <i/>
      <sz val="12"/>
      <color theme="1"/>
      <name val="Arial"/>
      <family val="2"/>
    </font>
    <font>
      <sz val="8"/>
      <color theme="1"/>
      <name val="Wingdings"/>
      <charset val="2"/>
    </font>
    <font>
      <i/>
      <sz val="8"/>
      <color rgb="FF1F497D"/>
      <name val="Arial Narrow"/>
      <family val="2"/>
    </font>
    <font>
      <i/>
      <sz val="8"/>
      <color theme="3"/>
      <name val="Arial Narrow"/>
      <family val="2"/>
    </font>
    <font>
      <b/>
      <u/>
      <sz val="12"/>
      <color theme="1"/>
      <name val="Arial"/>
      <family val="2"/>
    </font>
    <font>
      <b/>
      <sz val="8"/>
      <color rgb="FFFF0000"/>
      <name val="Arial Narrow"/>
      <family val="2"/>
    </font>
    <font>
      <sz val="11"/>
      <color theme="1"/>
      <name val="Britannic Bold"/>
      <family val="2"/>
    </font>
    <font>
      <u/>
      <sz val="11"/>
      <color theme="1"/>
      <name val="Britannic Bold"/>
      <family val="2"/>
    </font>
    <font>
      <sz val="11"/>
      <color theme="4"/>
      <name val="Britannic Bold"/>
      <family val="2"/>
    </font>
    <font>
      <sz val="10"/>
      <color theme="1"/>
      <name val="Britannic Bold"/>
      <family val="2"/>
    </font>
    <font>
      <sz val="12"/>
      <color theme="1"/>
      <name val="Arial Narrow"/>
      <family val="2"/>
    </font>
    <font>
      <sz val="12"/>
      <color theme="1"/>
      <name val="Calibri"/>
      <family val="2"/>
      <scheme val="minor"/>
    </font>
    <font>
      <sz val="8"/>
      <name val="Arial"/>
      <family val="2"/>
    </font>
    <font>
      <sz val="8"/>
      <color rgb="FFFF0000"/>
      <name val="Arial"/>
      <family val="2"/>
    </font>
    <font>
      <b/>
      <sz val="8"/>
      <color theme="1"/>
      <name val="Arial Narrow"/>
      <family val="2"/>
    </font>
    <font>
      <sz val="10"/>
      <color theme="1"/>
      <name val="Calibri"/>
      <family val="2"/>
      <scheme val="minor"/>
    </font>
    <font>
      <sz val="8"/>
      <color rgb="FF000000"/>
      <name val="Tahoma"/>
      <family val="2"/>
    </font>
    <font>
      <sz val="9"/>
      <color theme="1"/>
      <name val="Calibri"/>
      <family val="2"/>
      <scheme val="minor"/>
    </font>
    <font>
      <b/>
      <vertAlign val="superscript"/>
      <sz val="8"/>
      <color theme="1"/>
      <name val="Arial Narrow"/>
      <family val="2"/>
    </font>
    <font>
      <u/>
      <sz val="11"/>
      <color theme="10"/>
      <name val="Calibri"/>
      <family val="2"/>
    </font>
    <font>
      <b/>
      <sz val="8"/>
      <color rgb="FFFF0000"/>
      <name val="Arial"/>
      <family val="2"/>
    </font>
    <font>
      <sz val="10"/>
      <name val="Arial Narrow"/>
      <family val="2"/>
    </font>
    <font>
      <u/>
      <sz val="10"/>
      <color theme="1"/>
      <name val="Arial"/>
      <family val="2"/>
    </font>
    <font>
      <sz val="15"/>
      <color theme="4" tint="-0.249977111117893"/>
      <name val="Britannic Bold"/>
      <family val="2"/>
    </font>
    <font>
      <b/>
      <i/>
      <sz val="12"/>
      <color rgb="FFFF0000"/>
      <name val="Arial"/>
      <family val="2"/>
    </font>
    <font>
      <i/>
      <sz val="12"/>
      <color rgb="FFFF0000"/>
      <name val="Arial"/>
      <family val="2"/>
    </font>
    <font>
      <sz val="12"/>
      <color theme="4"/>
      <name val="Arial Narrow"/>
      <family val="2"/>
    </font>
    <font>
      <sz val="10"/>
      <color rgb="FFFF0000"/>
      <name val="Arial Narrow"/>
      <family val="2"/>
    </font>
    <font>
      <sz val="8"/>
      <color rgb="FF4F6228"/>
      <name val="Arial"/>
      <family val="2"/>
    </font>
    <font>
      <sz val="11"/>
      <color theme="3"/>
      <name val="Arial"/>
      <family val="2"/>
    </font>
    <font>
      <i/>
      <sz val="11"/>
      <color theme="1"/>
      <name val="Arial"/>
      <family val="2"/>
    </font>
    <font>
      <b/>
      <sz val="12"/>
      <name val="Arial"/>
      <family val="2"/>
    </font>
    <font>
      <sz val="10"/>
      <color theme="3"/>
      <name val="Arial Narrow"/>
      <family val="2"/>
    </font>
    <font>
      <u/>
      <sz val="8"/>
      <color theme="1"/>
      <name val="Arial"/>
      <family val="2"/>
    </font>
    <font>
      <sz val="11"/>
      <color theme="1"/>
      <name val="Calibri"/>
      <family val="2"/>
    </font>
    <font>
      <i/>
      <sz val="8"/>
      <color theme="1"/>
      <name val="Arial Narrow"/>
      <family val="2"/>
    </font>
    <font>
      <i/>
      <sz val="8"/>
      <name val="Arial Narrow"/>
      <family val="2"/>
    </font>
    <font>
      <sz val="8"/>
      <color rgb="FFFF0000"/>
      <name val="Arial Narrow"/>
      <family val="2"/>
    </font>
    <font>
      <u/>
      <sz val="11"/>
      <color theme="10"/>
      <name val="Calibri"/>
      <family val="2"/>
      <scheme val="minor"/>
    </font>
    <font>
      <b/>
      <sz val="8"/>
      <color theme="1"/>
      <name val="Arial"/>
      <family val="2"/>
    </font>
    <font>
      <b/>
      <sz val="8"/>
      <color theme="1"/>
      <name val="Wingdings"/>
      <charset val="2"/>
    </font>
    <font>
      <b/>
      <sz val="9"/>
      <color theme="1"/>
      <name val="Arial Narrow"/>
      <family val="2"/>
    </font>
    <font>
      <sz val="11"/>
      <color rgb="FF000000"/>
      <name val="Calibri"/>
      <family val="2"/>
    </font>
    <font>
      <b/>
      <vertAlign val="superscript"/>
      <sz val="11"/>
      <name val="Arial"/>
      <family val="2"/>
    </font>
    <font>
      <sz val="11"/>
      <name val="Times New Roman"/>
      <family val="1"/>
    </font>
    <font>
      <sz val="10"/>
      <name val="Times New Roman"/>
      <family val="1"/>
    </font>
    <font>
      <sz val="8"/>
      <name val="Wingdings"/>
      <charset val="2"/>
    </font>
    <font>
      <sz val="8"/>
      <name val="Calibri"/>
      <family val="2"/>
      <scheme val="minor"/>
    </font>
    <font>
      <u/>
      <sz val="11"/>
      <name val="Arial"/>
      <family val="2"/>
    </font>
    <font>
      <i/>
      <sz val="8"/>
      <name val="Arial"/>
      <family val="2"/>
    </font>
    <font>
      <sz val="11"/>
      <name val="Wingdings"/>
      <charset val="2"/>
    </font>
    <font>
      <strike/>
      <sz val="8"/>
      <name val="Arial"/>
      <family val="2"/>
    </font>
    <font>
      <b/>
      <sz val="10"/>
      <color theme="1"/>
      <name val="Calibri"/>
      <family val="2"/>
      <scheme val="minor"/>
    </font>
    <font>
      <sz val="12"/>
      <color rgb="FFFF0000"/>
      <name val="Arial"/>
      <family val="2"/>
    </font>
    <font>
      <u/>
      <sz val="8"/>
      <color rgb="FFFF0000"/>
      <name val="Arial"/>
      <family val="2"/>
    </font>
    <font>
      <u/>
      <sz val="11"/>
      <color rgb="FFFF0000"/>
      <name val="Arial"/>
      <family val="2"/>
    </font>
    <font>
      <sz val="10"/>
      <color rgb="FFFF0000"/>
      <name val="Calibri"/>
      <family val="2"/>
      <scheme val="minor"/>
    </font>
    <font>
      <i/>
      <sz val="10"/>
      <color theme="1"/>
      <name val="Arial Narrow"/>
      <family val="2"/>
    </font>
    <font>
      <sz val="11"/>
      <color theme="4" tint="-0.249977111117893"/>
      <name val="Britannic Bold"/>
      <family val="2"/>
    </font>
    <font>
      <sz val="9"/>
      <name val="Arial"/>
      <family val="2"/>
    </font>
    <font>
      <u/>
      <sz val="10"/>
      <color rgb="FFFF0000"/>
      <name val="Arial"/>
      <family val="2"/>
    </font>
    <font>
      <i/>
      <sz val="10"/>
      <color theme="1"/>
      <name val="Calibri"/>
      <family val="2"/>
      <scheme val="minor"/>
    </font>
    <font>
      <b/>
      <sz val="9"/>
      <color theme="1"/>
      <name val="Arial"/>
      <family val="2"/>
    </font>
    <font>
      <b/>
      <sz val="10"/>
      <name val="Arial"/>
      <family val="2"/>
    </font>
    <font>
      <sz val="12"/>
      <name val="Times New Roman"/>
      <family val="1"/>
    </font>
    <font>
      <sz val="7"/>
      <name val="Times New Roman"/>
      <family val="1"/>
    </font>
    <font>
      <i/>
      <u/>
      <sz val="11"/>
      <name val="Arial"/>
      <family val="2"/>
    </font>
    <font>
      <b/>
      <i/>
      <sz val="8"/>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i/>
      <sz val="11"/>
      <color rgb="FFFF0000"/>
      <name val="Arial"/>
      <family val="2"/>
    </font>
    <font>
      <i/>
      <sz val="10"/>
      <color theme="3"/>
      <name val="Calibri"/>
      <family val="2"/>
      <scheme val="minor"/>
    </font>
    <font>
      <b/>
      <u/>
      <sz val="11"/>
      <color theme="1"/>
      <name val="Arial"/>
      <family val="2"/>
    </font>
    <font>
      <sz val="11"/>
      <color indexed="8"/>
      <name val="Calibri"/>
      <family val="2"/>
    </font>
    <font>
      <sz val="14"/>
      <color indexed="8"/>
      <name val="Arial"/>
      <family val="2"/>
    </font>
    <font>
      <u/>
      <sz val="10"/>
      <color indexed="12"/>
      <name val="Arial"/>
      <family val="2"/>
    </font>
    <font>
      <b/>
      <sz val="18"/>
      <color theme="3"/>
      <name val="Cambria"/>
      <family val="2"/>
      <scheme val="major"/>
    </font>
    <font>
      <sz val="11"/>
      <color rgb="FF9C6500"/>
      <name val="Calibri"/>
      <family val="2"/>
      <scheme val="minor"/>
    </font>
    <font>
      <sz val="10"/>
      <color indexed="8"/>
      <name val="Arial"/>
      <family val="2"/>
    </font>
    <font>
      <u/>
      <sz val="7"/>
      <color indexed="12"/>
      <name val="Arial"/>
      <family val="2"/>
    </font>
    <font>
      <sz val="11"/>
      <color theme="3"/>
      <name val="Calibri"/>
      <family val="2"/>
      <scheme val="minor"/>
    </font>
    <font>
      <i/>
      <sz val="11"/>
      <color theme="1"/>
      <name val="Calibri"/>
      <family val="2"/>
      <scheme val="minor"/>
    </font>
    <font>
      <sz val="12"/>
      <color rgb="FF00B0F0"/>
      <name val="Arial"/>
      <family val="2"/>
    </font>
    <font>
      <b/>
      <strike/>
      <sz val="11"/>
      <color theme="1"/>
      <name val="Arial"/>
      <family val="2"/>
    </font>
    <font>
      <strike/>
      <sz val="11"/>
      <color theme="1"/>
      <name val="Arial"/>
      <family val="2"/>
    </font>
    <font>
      <sz val="11"/>
      <color rgb="FF00B0F0"/>
      <name val="Arial"/>
      <family val="2"/>
    </font>
    <font>
      <sz val="11"/>
      <color theme="5"/>
      <name val="Arial"/>
      <family val="2"/>
    </font>
    <font>
      <sz val="10"/>
      <color theme="5"/>
      <name val="Arial Narrow"/>
      <family val="2"/>
    </font>
    <font>
      <i/>
      <sz val="11"/>
      <color rgb="FF00B0F0"/>
      <name val="Arial"/>
      <family val="2"/>
    </font>
    <font>
      <b/>
      <i/>
      <sz val="11"/>
      <color rgb="FFFF0000"/>
      <name val="Arial"/>
      <family val="2"/>
    </font>
    <font>
      <b/>
      <sz val="11"/>
      <color rgb="FFFF0000"/>
      <name val="Arial Narrow"/>
      <family val="2"/>
    </font>
    <font>
      <u/>
      <sz val="9"/>
      <color theme="1"/>
      <name val="Calibri"/>
      <family val="2"/>
      <scheme val="minor"/>
    </font>
    <font>
      <sz val="9"/>
      <name val="Calibri"/>
      <family val="2"/>
      <scheme val="minor"/>
    </font>
    <font>
      <sz val="8"/>
      <color theme="3"/>
      <name val="Arial"/>
      <family val="2"/>
    </font>
    <font>
      <i/>
      <sz val="11"/>
      <color theme="3"/>
      <name val="Calibri"/>
      <family val="2"/>
      <scheme val="minor"/>
    </font>
    <font>
      <sz val="11"/>
      <color theme="4" tint="-0.249977111117893"/>
      <name val="Arial"/>
      <family val="2"/>
    </font>
    <font>
      <sz val="10.5"/>
      <color theme="1"/>
      <name val="Arial"/>
      <family val="2"/>
    </font>
    <font>
      <i/>
      <sz val="10.5"/>
      <color theme="3"/>
      <name val="Arial"/>
      <family val="2"/>
    </font>
    <font>
      <sz val="10.5"/>
      <color rgb="FF00B0F0"/>
      <name val="Arial"/>
      <family val="2"/>
    </font>
    <font>
      <sz val="9"/>
      <color theme="4" tint="-0.249977111117893"/>
      <name val="Arial"/>
      <family val="2"/>
    </font>
    <font>
      <i/>
      <sz val="11"/>
      <color rgb="FFFF0000"/>
      <name val="Calibri"/>
      <family val="2"/>
      <scheme val="minor"/>
    </font>
    <font>
      <b/>
      <sz val="13"/>
      <color theme="5" tint="-0.249977111117893"/>
      <name val="Arial"/>
      <family val="2"/>
    </font>
    <font>
      <b/>
      <sz val="11"/>
      <color theme="5" tint="-0.249977111117893"/>
      <name val="Arial"/>
      <family val="2"/>
    </font>
    <font>
      <u/>
      <sz val="11"/>
      <color theme="4" tint="-0.249977111117893"/>
      <name val="Arial"/>
      <family val="2"/>
    </font>
    <font>
      <sz val="11"/>
      <color rgb="FF9C5700"/>
      <name val="Calibri"/>
      <family val="2"/>
      <scheme val="minor"/>
    </font>
    <font>
      <u/>
      <sz val="8.8000000000000007"/>
      <color indexed="12"/>
      <name val="Calibri"/>
      <family val="2"/>
    </font>
    <font>
      <sz val="14"/>
      <name val="Arial"/>
      <family val="2"/>
    </font>
    <font>
      <sz val="8"/>
      <name val="Arial Narrow"/>
      <family val="2"/>
    </font>
    <font>
      <sz val="11"/>
      <color theme="6" tint="-0.249977111117893"/>
      <name val="Arial"/>
      <family val="2"/>
    </font>
    <font>
      <sz val="11"/>
      <color theme="7"/>
      <name val="Arial"/>
      <family val="2"/>
    </font>
    <font>
      <b/>
      <i/>
      <sz val="9"/>
      <color theme="3"/>
      <name val="Arial Narrow"/>
      <family val="2"/>
    </font>
    <font>
      <i/>
      <u/>
      <sz val="11"/>
      <color theme="10"/>
      <name val="Calibri"/>
      <family val="2"/>
      <scheme val="minor"/>
    </font>
    <font>
      <sz val="11"/>
      <name val="Arial Narrow"/>
      <family val="2"/>
    </font>
    <font>
      <i/>
      <sz val="8"/>
      <color theme="3"/>
      <name val="Arial"/>
      <family val="2"/>
    </font>
    <font>
      <b/>
      <i/>
      <sz val="11"/>
      <name val="Arial"/>
      <family val="2"/>
    </font>
    <font>
      <sz val="12"/>
      <name val="Arial"/>
      <family val="2"/>
    </font>
    <font>
      <b/>
      <strike/>
      <sz val="11"/>
      <name val="Arial"/>
      <family val="2"/>
    </font>
    <font>
      <i/>
      <sz val="11"/>
      <color theme="4"/>
      <name val="Arial"/>
      <family val="2"/>
    </font>
    <font>
      <i/>
      <sz val="10"/>
      <color rgb="FFFF0000"/>
      <name val="Arial"/>
      <family val="2"/>
    </font>
    <font>
      <b/>
      <sz val="11"/>
      <color rgb="FFFF0000"/>
      <name val="Calibri"/>
      <family val="2"/>
      <scheme val="minor"/>
    </font>
    <font>
      <sz val="11"/>
      <name val="Britannic Bold"/>
      <family val="2"/>
    </font>
    <font>
      <i/>
      <sz val="10"/>
      <color theme="4"/>
      <name val="Arial"/>
      <family val="2"/>
    </font>
    <font>
      <i/>
      <sz val="9"/>
      <name val="Arial"/>
      <family val="2"/>
    </font>
    <font>
      <sz val="11"/>
      <color rgb="FF000000"/>
      <name val="Times New Roman"/>
      <family val="1"/>
    </font>
    <font>
      <sz val="11"/>
      <color rgb="FF2F75B5"/>
      <name val="Arial"/>
      <family val="2"/>
    </font>
    <font>
      <strike/>
      <sz val="11"/>
      <color theme="5"/>
      <name val="Arial"/>
      <family val="2"/>
    </font>
    <font>
      <b/>
      <sz val="11"/>
      <color theme="5"/>
      <name val="Arial"/>
      <family val="2"/>
    </font>
    <font>
      <sz val="7.5"/>
      <color theme="1"/>
      <name val="Arial"/>
      <family val="2"/>
    </font>
    <font>
      <i/>
      <sz val="8"/>
      <color theme="4" tint="-0.249977111117893"/>
      <name val="Arial"/>
      <family val="2"/>
    </font>
    <font>
      <i/>
      <sz val="9"/>
      <color theme="4" tint="-0.249977111117893"/>
      <name val="Calibri"/>
      <family val="2"/>
      <scheme val="minor"/>
    </font>
    <font>
      <sz val="8"/>
      <color theme="4" tint="-0.249977111117893"/>
      <name val="Wingdings"/>
      <charset val="2"/>
    </font>
    <font>
      <sz val="7"/>
      <color theme="4" tint="-0.249977111117893"/>
      <name val="Arial"/>
      <family val="2"/>
    </font>
    <font>
      <b/>
      <sz val="7.5"/>
      <color theme="4" tint="-0.249977111117893"/>
      <name val="Arial"/>
      <family val="2"/>
    </font>
    <font>
      <sz val="7.5"/>
      <color theme="4" tint="-0.249977111117893"/>
      <name val="Arial"/>
      <family val="2"/>
    </font>
    <font>
      <b/>
      <i/>
      <sz val="10"/>
      <color theme="4" tint="-0.249977111117893"/>
      <name val="Arial"/>
      <family val="2"/>
    </font>
    <font>
      <b/>
      <i/>
      <sz val="10"/>
      <color theme="1"/>
      <name val="Arial"/>
      <family val="2"/>
    </font>
    <font>
      <b/>
      <sz val="10"/>
      <color theme="4" tint="-0.249977111117893"/>
      <name val="Arial"/>
      <family val="2"/>
    </font>
    <font>
      <i/>
      <sz val="7.5"/>
      <color theme="4" tint="-0.249977111117893"/>
      <name val="Arial"/>
      <family val="2"/>
    </font>
    <font>
      <i/>
      <sz val="10"/>
      <name val="Arial"/>
      <family val="2"/>
    </font>
    <font>
      <sz val="10"/>
      <name val="Calibri"/>
      <family val="2"/>
      <scheme val="minor"/>
    </font>
    <font>
      <u/>
      <sz val="10"/>
      <name val="Arial"/>
      <family val="2"/>
    </font>
    <font>
      <i/>
      <sz val="6"/>
      <name val="Arial"/>
      <family val="2"/>
    </font>
    <font>
      <sz val="14"/>
      <color rgb="FF000000"/>
      <name val="Times New Roman"/>
      <family val="1"/>
    </font>
    <font>
      <sz val="10"/>
      <color rgb="FF00B0F0"/>
      <name val="Calibri"/>
      <family val="2"/>
      <scheme val="minor"/>
    </font>
    <font>
      <sz val="10"/>
      <color rgb="FF00B0F0"/>
      <name val="Arial"/>
      <family val="2"/>
    </font>
    <font>
      <sz val="11"/>
      <name val="Arial"/>
      <family val="1"/>
    </font>
    <font>
      <sz val="10"/>
      <color theme="6" tint="-0.249977111117893"/>
      <name val="Arial"/>
      <family val="2"/>
    </font>
    <font>
      <sz val="10"/>
      <color theme="6" tint="-0.249977111117893"/>
      <name val="Calibri"/>
      <family val="2"/>
      <scheme val="minor"/>
    </font>
    <font>
      <sz val="10"/>
      <color rgb="FF7030A0"/>
      <name val="Arial"/>
      <family val="2"/>
    </font>
    <font>
      <sz val="10"/>
      <color rgb="FF7030A0"/>
      <name val="Calibri"/>
      <family val="2"/>
      <scheme val="minor"/>
    </font>
  </fonts>
  <fills count="51">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rgb="FF00B0F0"/>
        <bgColor indexed="64"/>
      </patternFill>
    </fill>
    <fill>
      <patternFill patternType="solid">
        <fgColor rgb="FFFFFFCC"/>
        <bgColor indexed="64"/>
      </patternFill>
    </fill>
    <fill>
      <patternFill patternType="solid">
        <fgColor rgb="FFFFFF99"/>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6" tint="0.79998168889431442"/>
        <bgColor indexed="64"/>
      </patternFill>
    </fill>
    <fill>
      <patternFill patternType="solid">
        <fgColor rgb="FF00FF00"/>
        <bgColor indexed="64"/>
      </patternFill>
    </fill>
  </fills>
  <borders count="156">
    <border>
      <left/>
      <right/>
      <top/>
      <bottom/>
      <diagonal/>
    </border>
    <border>
      <left style="thin">
        <color theme="4"/>
      </left>
      <right style="thin">
        <color theme="4"/>
      </right>
      <top style="thin">
        <color theme="4"/>
      </top>
      <bottom style="thin">
        <color theme="4"/>
      </bottom>
      <diagonal/>
    </border>
    <border>
      <left/>
      <right style="thin">
        <color theme="4"/>
      </right>
      <top style="thin">
        <color theme="4"/>
      </top>
      <bottom style="thin">
        <color theme="4"/>
      </bottom>
      <diagonal/>
    </border>
    <border>
      <left/>
      <right/>
      <top style="medium">
        <color theme="4"/>
      </top>
      <bottom/>
      <diagonal/>
    </border>
    <border>
      <left style="medium">
        <color theme="4"/>
      </left>
      <right/>
      <top/>
      <bottom/>
      <diagonal/>
    </border>
    <border>
      <left/>
      <right style="medium">
        <color theme="4"/>
      </right>
      <top/>
      <bottom/>
      <diagonal/>
    </border>
    <border>
      <left style="thin">
        <color theme="4"/>
      </left>
      <right/>
      <top/>
      <bottom/>
      <diagonal/>
    </border>
    <border>
      <left/>
      <right style="thin">
        <color theme="4"/>
      </right>
      <top/>
      <bottom/>
      <diagonal/>
    </border>
    <border>
      <left style="medium">
        <color theme="4"/>
      </left>
      <right/>
      <top style="thin">
        <color theme="4"/>
      </top>
      <bottom/>
      <diagonal/>
    </border>
    <border>
      <left/>
      <right/>
      <top style="thin">
        <color theme="4"/>
      </top>
      <bottom/>
      <diagonal/>
    </border>
    <border>
      <left/>
      <right style="medium">
        <color theme="4"/>
      </right>
      <top style="thin">
        <color theme="4"/>
      </top>
      <bottom/>
      <diagonal/>
    </border>
    <border>
      <left style="medium">
        <color theme="4"/>
      </left>
      <right/>
      <top/>
      <bottom style="thin">
        <color theme="4"/>
      </bottom>
      <diagonal/>
    </border>
    <border>
      <left/>
      <right/>
      <top/>
      <bottom style="thin">
        <color theme="4"/>
      </bottom>
      <diagonal/>
    </border>
    <border>
      <left/>
      <right style="medium">
        <color theme="4"/>
      </right>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style="medium">
        <color theme="4"/>
      </right>
      <top/>
      <bottom/>
      <diagonal/>
    </border>
    <border>
      <left/>
      <right style="thin">
        <color theme="4"/>
      </right>
      <top/>
      <bottom style="thin">
        <color theme="4"/>
      </bottom>
      <diagonal/>
    </border>
    <border>
      <left style="thin">
        <color theme="4"/>
      </left>
      <right style="medium">
        <color theme="4"/>
      </right>
      <top style="thin">
        <color theme="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top style="thin">
        <color theme="4"/>
      </top>
      <bottom style="thin">
        <color theme="4"/>
      </bottom>
      <diagonal/>
    </border>
    <border>
      <left/>
      <right/>
      <top style="thin">
        <color theme="4"/>
      </top>
      <bottom style="thin">
        <color theme="4"/>
      </bottom>
      <diagonal/>
    </border>
    <border>
      <left style="thin">
        <color theme="4"/>
      </left>
      <right style="medium">
        <color theme="4"/>
      </right>
      <top/>
      <bottom style="thin">
        <color theme="4"/>
      </bottom>
      <diagonal/>
    </border>
    <border>
      <left style="thin">
        <color theme="4"/>
      </left>
      <right/>
      <top/>
      <bottom style="thin">
        <color theme="4"/>
      </bottom>
      <diagonal/>
    </border>
    <border>
      <left style="medium">
        <color theme="4"/>
      </left>
      <right/>
      <top style="thin">
        <color theme="4"/>
      </top>
      <bottom style="hair">
        <color theme="4"/>
      </bottom>
      <diagonal/>
    </border>
    <border>
      <left/>
      <right style="medium">
        <color theme="4"/>
      </right>
      <top style="thin">
        <color theme="4"/>
      </top>
      <bottom style="hair">
        <color theme="4"/>
      </bottom>
      <diagonal/>
    </border>
    <border>
      <left style="medium">
        <color theme="4"/>
      </left>
      <right/>
      <top style="hair">
        <color theme="4"/>
      </top>
      <bottom style="hair">
        <color theme="4"/>
      </bottom>
      <diagonal/>
    </border>
    <border>
      <left/>
      <right/>
      <top style="hair">
        <color theme="4"/>
      </top>
      <bottom style="hair">
        <color theme="4"/>
      </bottom>
      <diagonal/>
    </border>
    <border>
      <left/>
      <right style="thin">
        <color theme="4"/>
      </right>
      <top style="hair">
        <color theme="4"/>
      </top>
      <bottom style="hair">
        <color theme="4"/>
      </bottom>
      <diagonal/>
    </border>
    <border>
      <left/>
      <right style="medium">
        <color theme="4"/>
      </right>
      <top style="hair">
        <color theme="4"/>
      </top>
      <bottom style="hair">
        <color theme="4"/>
      </bottom>
      <diagonal/>
    </border>
    <border>
      <left style="medium">
        <color theme="4"/>
      </left>
      <right/>
      <top/>
      <bottom style="hair">
        <color theme="4"/>
      </bottom>
      <diagonal/>
    </border>
    <border>
      <left/>
      <right/>
      <top/>
      <bottom style="hair">
        <color theme="4"/>
      </bottom>
      <diagonal/>
    </border>
    <border>
      <left/>
      <right style="thin">
        <color theme="4"/>
      </right>
      <top/>
      <bottom style="hair">
        <color theme="4"/>
      </bottom>
      <diagonal/>
    </border>
    <border>
      <left style="thin">
        <color theme="4"/>
      </left>
      <right/>
      <top/>
      <bottom style="hair">
        <color theme="4"/>
      </bottom>
      <diagonal/>
    </border>
    <border>
      <left style="thin">
        <color theme="4"/>
      </left>
      <right/>
      <top style="hair">
        <color theme="4"/>
      </top>
      <bottom style="hair">
        <color theme="4"/>
      </bottom>
      <diagonal/>
    </border>
    <border>
      <left style="thin">
        <color theme="4"/>
      </left>
      <right/>
      <top style="hair">
        <color theme="4"/>
      </top>
      <bottom/>
      <diagonal/>
    </border>
    <border>
      <left/>
      <right/>
      <top style="hair">
        <color theme="4"/>
      </top>
      <bottom/>
      <diagonal/>
    </border>
    <border>
      <left/>
      <right style="thin">
        <color theme="4"/>
      </right>
      <top style="hair">
        <color theme="4"/>
      </top>
      <bottom/>
      <diagonal/>
    </border>
    <border>
      <left style="medium">
        <color theme="4"/>
      </left>
      <right/>
      <top style="hair">
        <color theme="4"/>
      </top>
      <bottom/>
      <diagonal/>
    </border>
    <border>
      <left style="hair">
        <color theme="4"/>
      </left>
      <right style="hair">
        <color theme="4"/>
      </right>
      <top style="hair">
        <color theme="4"/>
      </top>
      <bottom/>
      <diagonal/>
    </border>
    <border>
      <left style="hair">
        <color theme="4"/>
      </left>
      <right style="hair">
        <color theme="4"/>
      </right>
      <top/>
      <bottom style="hair">
        <color theme="4"/>
      </bottom>
      <diagonal/>
    </border>
    <border>
      <left style="hair">
        <color theme="4"/>
      </left>
      <right/>
      <top style="hair">
        <color theme="4"/>
      </top>
      <bottom/>
      <diagonal/>
    </border>
    <border>
      <left/>
      <right style="hair">
        <color theme="4"/>
      </right>
      <top style="hair">
        <color theme="4"/>
      </top>
      <bottom/>
      <diagonal/>
    </border>
    <border>
      <left style="hair">
        <color theme="4"/>
      </left>
      <right/>
      <top/>
      <bottom style="hair">
        <color theme="4"/>
      </bottom>
      <diagonal/>
    </border>
    <border>
      <left style="hair">
        <color theme="4"/>
      </left>
      <right/>
      <top/>
      <bottom/>
      <diagonal/>
    </border>
    <border>
      <left/>
      <right style="hair">
        <color theme="4"/>
      </right>
      <top/>
      <bottom/>
      <diagonal/>
    </border>
    <border>
      <left/>
      <right style="hair">
        <color theme="4"/>
      </right>
      <top/>
      <bottom style="hair">
        <color theme="4"/>
      </bottom>
      <diagonal/>
    </border>
    <border>
      <left style="hair">
        <color theme="4"/>
      </left>
      <right style="hair">
        <color theme="4"/>
      </right>
      <top/>
      <bottom/>
      <diagonal/>
    </border>
    <border>
      <left/>
      <right/>
      <top/>
      <bottom style="thick">
        <color theme="4"/>
      </bottom>
      <diagonal/>
    </border>
    <border>
      <left style="hair">
        <color theme="4"/>
      </left>
      <right/>
      <top style="hair">
        <color theme="4"/>
      </top>
      <bottom style="hair">
        <color theme="4"/>
      </bottom>
      <diagonal/>
    </border>
    <border>
      <left style="hair">
        <color theme="4"/>
      </left>
      <right/>
      <top style="thin">
        <color theme="4"/>
      </top>
      <bottom/>
      <diagonal/>
    </border>
    <border>
      <left style="medium">
        <color theme="4"/>
      </left>
      <right style="hair">
        <color theme="4"/>
      </right>
      <top/>
      <bottom/>
      <diagonal/>
    </border>
    <border>
      <left/>
      <right/>
      <top style="thin">
        <color theme="4"/>
      </top>
      <bottom style="hair">
        <color theme="4"/>
      </bottom>
      <diagonal/>
    </border>
    <border>
      <left/>
      <right style="medium">
        <color theme="4"/>
      </right>
      <top style="hair">
        <color theme="4"/>
      </top>
      <bottom/>
      <diagonal/>
    </border>
    <border>
      <left/>
      <right style="medium">
        <color theme="4"/>
      </right>
      <top/>
      <bottom style="hair">
        <color theme="4"/>
      </bottom>
      <diagonal/>
    </border>
    <border>
      <left/>
      <right/>
      <top/>
      <bottom style="hair">
        <color auto="1"/>
      </bottom>
      <diagonal/>
    </border>
    <border>
      <left style="medium">
        <color theme="4"/>
      </left>
      <right/>
      <top style="medium">
        <color theme="4"/>
      </top>
      <bottom/>
      <diagonal/>
    </border>
    <border>
      <left/>
      <right style="thin">
        <color theme="4"/>
      </right>
      <top style="thin">
        <color theme="4"/>
      </top>
      <bottom style="hair">
        <color theme="4"/>
      </bottom>
      <diagonal/>
    </border>
    <border>
      <left style="medium">
        <color theme="4"/>
      </left>
      <right/>
      <top style="hair">
        <color theme="4"/>
      </top>
      <bottom style="medium">
        <color theme="4"/>
      </bottom>
      <diagonal/>
    </border>
    <border>
      <left/>
      <right/>
      <top/>
      <bottom style="medium">
        <color theme="4"/>
      </bottom>
      <diagonal/>
    </border>
    <border>
      <left style="thick">
        <color theme="4"/>
      </left>
      <right/>
      <top style="thick">
        <color theme="4"/>
      </top>
      <bottom style="thick">
        <color theme="4"/>
      </bottom>
      <diagonal/>
    </border>
    <border>
      <left/>
      <right style="thick">
        <color theme="4"/>
      </right>
      <top style="thick">
        <color theme="4"/>
      </top>
      <bottom style="thick">
        <color theme="4"/>
      </bottom>
      <diagonal/>
    </border>
    <border>
      <left style="thin">
        <color indexed="64"/>
      </left>
      <right style="thin">
        <color indexed="64"/>
      </right>
      <top style="thin">
        <color indexed="64"/>
      </top>
      <bottom style="thin">
        <color indexed="64"/>
      </bottom>
      <diagonal/>
    </border>
    <border>
      <left style="thin">
        <color theme="4"/>
      </left>
      <right style="thin">
        <color theme="4"/>
      </right>
      <top style="hair">
        <color theme="4"/>
      </top>
      <bottom/>
      <diagonal/>
    </border>
    <border>
      <left style="thin">
        <color theme="4"/>
      </left>
      <right style="thin">
        <color theme="4"/>
      </right>
      <top/>
      <bottom/>
      <diagonal/>
    </border>
    <border>
      <left style="thin">
        <color theme="4"/>
      </left>
      <right style="thin">
        <color theme="4"/>
      </right>
      <top/>
      <bottom style="hair">
        <color theme="4"/>
      </bottom>
      <diagonal/>
    </border>
    <border>
      <left style="thin">
        <color theme="4"/>
      </left>
      <right style="medium">
        <color theme="4"/>
      </right>
      <top style="hair">
        <color theme="4"/>
      </top>
      <bottom/>
      <diagonal/>
    </border>
    <border>
      <left style="thin">
        <color theme="4"/>
      </left>
      <right style="medium">
        <color theme="4"/>
      </right>
      <top/>
      <bottom style="hair">
        <color theme="4"/>
      </bottom>
      <diagonal/>
    </border>
    <border>
      <left/>
      <right style="thin">
        <color theme="4"/>
      </right>
      <top/>
      <bottom style="medium">
        <color theme="4"/>
      </bottom>
      <diagonal/>
    </border>
    <border>
      <left style="thin">
        <color theme="4"/>
      </left>
      <right style="thin">
        <color theme="4"/>
      </right>
      <top/>
      <bottom style="thin">
        <color theme="4"/>
      </bottom>
      <diagonal/>
    </border>
    <border>
      <left/>
      <right style="medium">
        <color theme="4"/>
      </right>
      <top style="medium">
        <color theme="4"/>
      </top>
      <bottom/>
      <diagonal/>
    </border>
    <border>
      <left style="thin">
        <color theme="4"/>
      </left>
      <right style="medium">
        <color theme="4"/>
      </right>
      <top style="thin">
        <color theme="4"/>
      </top>
      <bottom style="hair">
        <color theme="4"/>
      </bottom>
      <diagonal/>
    </border>
    <border>
      <left style="thin">
        <color theme="4"/>
      </left>
      <right style="medium">
        <color theme="4"/>
      </right>
      <top style="hair">
        <color theme="4"/>
      </top>
      <bottom style="hair">
        <color theme="4"/>
      </bottom>
      <diagonal/>
    </border>
    <border>
      <left style="thin">
        <color theme="4"/>
      </left>
      <right style="thin">
        <color theme="4"/>
      </right>
      <top style="thin">
        <color theme="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theme="4"/>
      </left>
      <right style="medium">
        <color theme="4"/>
      </right>
      <top style="hair">
        <color theme="4"/>
      </top>
      <bottom style="medium">
        <color theme="4"/>
      </bottom>
      <diagonal/>
    </border>
    <border>
      <left style="medium">
        <color theme="4"/>
      </left>
      <right/>
      <top/>
      <bottom style="medium">
        <color theme="4"/>
      </bottom>
      <diagonal/>
    </border>
    <border>
      <left style="hair">
        <color theme="4"/>
      </left>
      <right style="hair">
        <color theme="4"/>
      </right>
      <top style="hair">
        <color theme="4"/>
      </top>
      <bottom style="hair">
        <color theme="4"/>
      </bottom>
      <diagonal/>
    </border>
    <border>
      <left style="thin">
        <color indexed="64"/>
      </left>
      <right style="thin">
        <color indexed="64"/>
      </right>
      <top/>
      <bottom/>
      <diagonal/>
    </border>
    <border>
      <left style="hair">
        <color theme="4"/>
      </left>
      <right style="thin">
        <color theme="4"/>
      </right>
      <top style="hair">
        <color theme="4"/>
      </top>
      <bottom/>
      <diagonal/>
    </border>
    <border>
      <left style="hair">
        <color theme="4"/>
      </left>
      <right style="thin">
        <color theme="4"/>
      </right>
      <top/>
      <bottom/>
      <diagonal/>
    </border>
    <border>
      <left style="hair">
        <color theme="4"/>
      </left>
      <right style="thin">
        <color theme="4"/>
      </right>
      <top/>
      <bottom style="hair">
        <color theme="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medium">
        <color theme="4"/>
      </right>
      <top style="hair">
        <color theme="4"/>
      </top>
      <bottom style="medium">
        <color theme="4"/>
      </bottom>
      <diagonal/>
    </border>
    <border>
      <left style="thin">
        <color theme="4"/>
      </left>
      <right/>
      <top/>
      <bottom style="medium">
        <color theme="4"/>
      </bottom>
      <diagonal/>
    </border>
    <border>
      <left/>
      <right style="medium">
        <color theme="4"/>
      </right>
      <top/>
      <bottom style="medium">
        <color theme="4"/>
      </bottom>
      <diagonal/>
    </border>
    <border>
      <left/>
      <right style="thin">
        <color theme="4"/>
      </right>
      <top style="medium">
        <color theme="4"/>
      </top>
      <bottom/>
      <diagonal/>
    </border>
    <border>
      <left style="thin">
        <color theme="4"/>
      </left>
      <right style="medium">
        <color theme="4"/>
      </right>
      <top style="medium">
        <color theme="4"/>
      </top>
      <bottom style="thin">
        <color theme="4"/>
      </bottom>
      <diagonal/>
    </border>
    <border>
      <left style="thin">
        <color theme="4"/>
      </left>
      <right style="medium">
        <color theme="4"/>
      </right>
      <top style="thin">
        <color theme="4"/>
      </top>
      <bottom style="thin">
        <color theme="4"/>
      </bottom>
      <diagonal/>
    </border>
    <border>
      <left style="thin">
        <color rgb="FF0070C0"/>
      </left>
      <right style="medium">
        <color theme="4"/>
      </right>
      <top style="thin">
        <color theme="4"/>
      </top>
      <bottom/>
      <diagonal/>
    </border>
    <border>
      <left style="thin">
        <color rgb="FF0070C0"/>
      </left>
      <right style="medium">
        <color theme="4"/>
      </right>
      <top/>
      <bottom/>
      <diagonal/>
    </border>
    <border>
      <left style="thin">
        <color rgb="FF0070C0"/>
      </left>
      <right style="medium">
        <color theme="4"/>
      </right>
      <top/>
      <bottom style="thin">
        <color theme="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4"/>
      </left>
      <right/>
      <top style="medium">
        <color theme="4"/>
      </top>
      <bottom/>
      <diagonal/>
    </border>
    <border>
      <left style="thin">
        <color theme="4"/>
      </left>
      <right style="medium">
        <color theme="4"/>
      </right>
      <top style="medium">
        <color theme="4"/>
      </top>
      <bottom/>
      <diagonal/>
    </border>
    <border>
      <left style="thin">
        <color theme="4"/>
      </left>
      <right style="medium">
        <color theme="4"/>
      </right>
      <top/>
      <bottom style="medium">
        <color theme="4"/>
      </bottom>
      <diagonal/>
    </border>
    <border>
      <left style="thin">
        <color theme="4"/>
      </left>
      <right style="thin">
        <color theme="4"/>
      </right>
      <top/>
      <bottom style="medium">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4"/>
      </left>
      <right style="thin">
        <color indexed="64"/>
      </right>
      <top style="thin">
        <color theme="4"/>
      </top>
      <bottom style="thin">
        <color theme="4"/>
      </bottom>
      <diagonal/>
    </border>
    <border>
      <left style="thin">
        <color theme="4"/>
      </left>
      <right style="thin">
        <color indexed="64"/>
      </right>
      <top style="thin">
        <color theme="4"/>
      </top>
      <bottom/>
      <diagonal/>
    </border>
    <border>
      <left style="thin">
        <color theme="4"/>
      </left>
      <right style="thin">
        <color indexed="64"/>
      </right>
      <top/>
      <bottom style="thin">
        <color theme="4"/>
      </bottom>
      <diagonal/>
    </border>
    <border>
      <left style="medium">
        <color rgb="FFFFC000"/>
      </left>
      <right/>
      <top style="medium">
        <color rgb="FFFFC000"/>
      </top>
      <bottom style="thin">
        <color rgb="FFFFC000"/>
      </bottom>
      <diagonal/>
    </border>
    <border>
      <left/>
      <right/>
      <top style="medium">
        <color rgb="FFFFC000"/>
      </top>
      <bottom style="thin">
        <color rgb="FFFFC000"/>
      </bottom>
      <diagonal/>
    </border>
    <border>
      <left/>
      <right style="thin">
        <color theme="4"/>
      </right>
      <top style="medium">
        <color rgb="FFFFC000"/>
      </top>
      <bottom style="thin">
        <color rgb="FFFFC000"/>
      </bottom>
      <diagonal/>
    </border>
    <border>
      <left style="thin">
        <color theme="4"/>
      </left>
      <right style="thin">
        <color theme="4"/>
      </right>
      <top style="medium">
        <color rgb="FFFFC000"/>
      </top>
      <bottom style="thin">
        <color rgb="FFFFC000"/>
      </bottom>
      <diagonal/>
    </border>
    <border>
      <left style="thin">
        <color theme="4"/>
      </left>
      <right style="medium">
        <color rgb="FFFFC000"/>
      </right>
      <top style="medium">
        <color rgb="FFFFC000"/>
      </top>
      <bottom style="thin">
        <color rgb="FFFFC000"/>
      </bottom>
      <diagonal/>
    </border>
    <border>
      <left style="medium">
        <color rgb="FFFFC000"/>
      </left>
      <right/>
      <top style="thin">
        <color rgb="FFFFC000"/>
      </top>
      <bottom style="thin">
        <color rgb="FFFFC000"/>
      </bottom>
      <diagonal/>
    </border>
    <border>
      <left/>
      <right/>
      <top style="thin">
        <color rgb="FFFFC000"/>
      </top>
      <bottom style="thin">
        <color rgb="FFFFC000"/>
      </bottom>
      <diagonal/>
    </border>
    <border>
      <left/>
      <right style="thin">
        <color theme="4"/>
      </right>
      <top style="thin">
        <color rgb="FFFFC000"/>
      </top>
      <bottom style="thin">
        <color rgb="FFFFC000"/>
      </bottom>
      <diagonal/>
    </border>
    <border>
      <left style="thin">
        <color theme="4"/>
      </left>
      <right style="thin">
        <color theme="4"/>
      </right>
      <top style="thin">
        <color rgb="FFFFC000"/>
      </top>
      <bottom style="thin">
        <color rgb="FFFFC000"/>
      </bottom>
      <diagonal/>
    </border>
    <border>
      <left style="thin">
        <color theme="4"/>
      </left>
      <right style="medium">
        <color rgb="FFFFC000"/>
      </right>
      <top style="thin">
        <color rgb="FFFFC000"/>
      </top>
      <bottom style="thin">
        <color rgb="FFFFC000"/>
      </bottom>
      <diagonal/>
    </border>
    <border>
      <left style="medium">
        <color rgb="FFFFC000"/>
      </left>
      <right/>
      <top style="thin">
        <color rgb="FFFFC000"/>
      </top>
      <bottom style="medium">
        <color rgb="FFFFC000"/>
      </bottom>
      <diagonal/>
    </border>
    <border>
      <left/>
      <right/>
      <top style="thin">
        <color rgb="FFFFC000"/>
      </top>
      <bottom style="medium">
        <color rgb="FFFFC000"/>
      </bottom>
      <diagonal/>
    </border>
    <border>
      <left/>
      <right style="thin">
        <color theme="4"/>
      </right>
      <top style="thin">
        <color rgb="FFFFC000"/>
      </top>
      <bottom style="medium">
        <color rgb="FFFFC000"/>
      </bottom>
      <diagonal/>
    </border>
    <border>
      <left style="thin">
        <color theme="4"/>
      </left>
      <right style="thin">
        <color theme="4"/>
      </right>
      <top style="thin">
        <color rgb="FFFFC000"/>
      </top>
      <bottom style="medium">
        <color rgb="FFFFC000"/>
      </bottom>
      <diagonal/>
    </border>
    <border>
      <left style="thin">
        <color theme="4"/>
      </left>
      <right style="medium">
        <color rgb="FFFFC000"/>
      </right>
      <top style="thin">
        <color rgb="FFFFC000"/>
      </top>
      <bottom style="medium">
        <color rgb="FFFFC000"/>
      </bottom>
      <diagonal/>
    </border>
    <border>
      <left style="medium">
        <color rgb="FFFFC000"/>
      </left>
      <right/>
      <top/>
      <bottom style="thin">
        <color rgb="FFFFC000"/>
      </bottom>
      <diagonal/>
    </border>
    <border>
      <left/>
      <right/>
      <top/>
      <bottom style="thin">
        <color rgb="FFFFC000"/>
      </bottom>
      <diagonal/>
    </border>
    <border>
      <left style="medium">
        <color rgb="FFFFC000"/>
      </left>
      <right/>
      <top style="medium">
        <color rgb="FFFFC000"/>
      </top>
      <bottom/>
      <diagonal/>
    </border>
    <border>
      <left/>
      <right/>
      <top style="medium">
        <color rgb="FFFFC000"/>
      </top>
      <bottom/>
      <diagonal/>
    </border>
    <border>
      <left style="medium">
        <color rgb="FFFFC000"/>
      </left>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style="medium">
        <color rgb="FFFFC000"/>
      </top>
      <bottom style="thin">
        <color rgb="FFFFC000"/>
      </bottom>
      <diagonal/>
    </border>
    <border>
      <left/>
      <right style="medium">
        <color rgb="FFFFC000"/>
      </right>
      <top style="thin">
        <color rgb="FFFFC000"/>
      </top>
      <bottom style="thin">
        <color rgb="FFFFC000"/>
      </bottom>
      <diagonal/>
    </border>
    <border>
      <left/>
      <right style="medium">
        <color rgb="FFFFC000"/>
      </right>
      <top style="thin">
        <color rgb="FFFFC000"/>
      </top>
      <bottom style="medium">
        <color rgb="FFFFC000"/>
      </bottom>
      <diagonal/>
    </border>
    <border>
      <left/>
      <right style="hair">
        <color theme="4"/>
      </right>
      <top style="hair">
        <color theme="4"/>
      </top>
      <bottom style="hair">
        <color theme="4"/>
      </bottom>
      <diagonal/>
    </border>
    <border>
      <left style="hair">
        <color theme="4"/>
      </left>
      <right style="thin">
        <color theme="4"/>
      </right>
      <top style="hair">
        <color theme="4"/>
      </top>
      <bottom style="hair">
        <color theme="4"/>
      </bottom>
      <diagonal/>
    </border>
    <border>
      <left/>
      <right style="thin">
        <color theme="4"/>
      </right>
      <top/>
      <bottom style="thin">
        <color indexed="64"/>
      </bottom>
      <diagonal/>
    </border>
    <border>
      <left style="thin">
        <color theme="4"/>
      </left>
      <right/>
      <top/>
      <bottom style="thin">
        <color indexed="64"/>
      </bottom>
      <diagonal/>
    </border>
    <border>
      <left style="medium">
        <color theme="4"/>
      </left>
      <right/>
      <top/>
      <bottom style="thin">
        <color indexed="64"/>
      </bottom>
      <diagonal/>
    </border>
    <border>
      <left style="thin">
        <color theme="4"/>
      </left>
      <right/>
      <top style="thin">
        <color indexed="64"/>
      </top>
      <bottom/>
      <diagonal/>
    </border>
    <border>
      <left style="thin">
        <color theme="4"/>
      </left>
      <right style="medium">
        <color theme="4"/>
      </right>
      <top style="thin">
        <color indexed="64"/>
      </top>
      <bottom/>
      <diagonal/>
    </border>
    <border>
      <left style="thin">
        <color theme="4"/>
      </left>
      <right style="medium">
        <color theme="4"/>
      </right>
      <top/>
      <bottom style="thin">
        <color indexed="64"/>
      </bottom>
      <diagonal/>
    </border>
    <border>
      <left style="medium">
        <color theme="4"/>
      </left>
      <right/>
      <top style="thin">
        <color indexed="64"/>
      </top>
      <bottom/>
      <diagonal/>
    </border>
    <border>
      <left style="hair">
        <color theme="4"/>
      </left>
      <right style="hair">
        <color theme="4"/>
      </right>
      <top/>
      <bottom style="thin">
        <color indexed="64"/>
      </bottom>
      <diagonal/>
    </border>
    <border>
      <left style="hair">
        <color theme="4"/>
      </left>
      <right style="thin">
        <color theme="4"/>
      </right>
      <top/>
      <bottom style="thin">
        <color indexed="64"/>
      </bottom>
      <diagonal/>
    </border>
    <border>
      <left style="hair">
        <color theme="4"/>
      </left>
      <right/>
      <top/>
      <bottom style="thin">
        <color indexed="64"/>
      </bottom>
      <diagonal/>
    </border>
    <border>
      <left/>
      <right style="hair">
        <color theme="4"/>
      </right>
      <top/>
      <bottom style="thin">
        <color indexed="64"/>
      </bottom>
      <diagonal/>
    </border>
    <border>
      <left/>
      <right style="thin">
        <color theme="4"/>
      </right>
      <top style="thin">
        <color indexed="64"/>
      </top>
      <bottom/>
      <diagonal/>
    </border>
  </borders>
  <cellStyleXfs count="135">
    <xf numFmtId="0" fontId="0" fillId="0" borderId="0"/>
    <xf numFmtId="9" fontId="22" fillId="0" borderId="0" applyFont="0" applyFill="0" applyBorder="0" applyAlignment="0" applyProtection="0"/>
    <xf numFmtId="166" fontId="22" fillId="0" borderId="0" applyFont="0" applyFill="0" applyBorder="0" applyAlignment="0" applyProtection="0"/>
    <xf numFmtId="167" fontId="22" fillId="0" borderId="0" applyFont="0" applyFill="0" applyBorder="0" applyAlignment="0" applyProtection="0"/>
    <xf numFmtId="0" fontId="31" fillId="0" borderId="0"/>
    <xf numFmtId="165"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89" fillId="0" borderId="0" applyNumberFormat="0" applyFill="0" applyBorder="0" applyAlignment="0" applyProtection="0">
      <alignment vertical="top"/>
      <protection locked="0"/>
    </xf>
    <xf numFmtId="0" fontId="108" fillId="0" borderId="0" applyNumberFormat="0" applyFill="0" applyBorder="0" applyAlignment="0" applyProtection="0"/>
    <xf numFmtId="0" fontId="139" fillId="0" borderId="49" applyNumberFormat="0" applyFill="0" applyAlignment="0" applyProtection="0"/>
    <xf numFmtId="0" fontId="140" fillId="0" borderId="106" applyNumberFormat="0" applyFill="0" applyAlignment="0" applyProtection="0"/>
    <xf numFmtId="0" fontId="141" fillId="0" borderId="107" applyNumberFormat="0" applyFill="0" applyAlignment="0" applyProtection="0"/>
    <xf numFmtId="0" fontId="141" fillId="0" borderId="0" applyNumberFormat="0" applyFill="0" applyBorder="0" applyAlignment="0" applyProtection="0"/>
    <xf numFmtId="0" fontId="142" fillId="17" borderId="0" applyNumberFormat="0" applyBorder="0" applyAlignment="0" applyProtection="0"/>
    <xf numFmtId="0" fontId="143" fillId="18" borderId="0" applyNumberFormat="0" applyBorder="0" applyAlignment="0" applyProtection="0"/>
    <xf numFmtId="0" fontId="144" fillId="20" borderId="108" applyNumberFormat="0" applyAlignment="0" applyProtection="0"/>
    <xf numFmtId="0" fontId="145" fillId="21" borderId="109" applyNumberFormat="0" applyAlignment="0" applyProtection="0"/>
    <xf numFmtId="0" fontId="146" fillId="21" borderId="108" applyNumberFormat="0" applyAlignment="0" applyProtection="0"/>
    <xf numFmtId="0" fontId="147" fillId="0" borderId="110" applyNumberFormat="0" applyFill="0" applyAlignment="0" applyProtection="0"/>
    <xf numFmtId="0" fontId="148" fillId="22" borderId="111" applyNumberFormat="0" applyAlignment="0" applyProtection="0"/>
    <xf numFmtId="0" fontId="149" fillId="0" borderId="0" applyNumberFormat="0" applyFill="0" applyBorder="0" applyAlignment="0" applyProtection="0"/>
    <xf numFmtId="0" fontId="22" fillId="23" borderId="112" applyNumberFormat="0" applyFont="0" applyAlignment="0" applyProtection="0"/>
    <xf numFmtId="0" fontId="150" fillId="0" borderId="0" applyNumberFormat="0" applyFill="0" applyBorder="0" applyAlignment="0" applyProtection="0"/>
    <xf numFmtId="0" fontId="28" fillId="0" borderId="113" applyNumberFormat="0" applyFill="0" applyAlignment="0" applyProtection="0"/>
    <xf numFmtId="0" fontId="151"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151"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151" fillId="32"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151"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151"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151" fillId="44"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155" fillId="0" borderId="0"/>
    <xf numFmtId="0" fontId="151" fillId="27" borderId="0" applyNumberFormat="0" applyBorder="0" applyAlignment="0" applyProtection="0"/>
    <xf numFmtId="0" fontId="151" fillId="31" borderId="0" applyNumberFormat="0" applyBorder="0" applyAlignment="0" applyProtection="0"/>
    <xf numFmtId="0" fontId="151" fillId="35" borderId="0" applyNumberFormat="0" applyBorder="0" applyAlignment="0" applyProtection="0"/>
    <xf numFmtId="0" fontId="151" fillId="39" borderId="0" applyNumberFormat="0" applyBorder="0" applyAlignment="0" applyProtection="0"/>
    <xf numFmtId="0" fontId="151" fillId="43" borderId="0" applyNumberFormat="0" applyBorder="0" applyAlignment="0" applyProtection="0"/>
    <xf numFmtId="0" fontId="151" fillId="47" borderId="0" applyNumberFormat="0" applyBorder="0" applyAlignment="0" applyProtection="0"/>
    <xf numFmtId="43" fontId="155" fillId="0" borderId="0" applyFont="0" applyFill="0" applyBorder="0" applyAlignment="0" applyProtection="0"/>
    <xf numFmtId="43" fontId="155" fillId="0" borderId="0" applyFont="0" applyFill="0" applyBorder="0" applyAlignment="0" applyProtection="0"/>
    <xf numFmtId="0" fontId="157" fillId="0" borderId="0" applyNumberFormat="0" applyFill="0" applyBorder="0" applyAlignment="0" applyProtection="0">
      <alignment vertical="top"/>
      <protection locked="0"/>
    </xf>
    <xf numFmtId="0" fontId="159" fillId="19" borderId="0" applyNumberFormat="0" applyBorder="0" applyAlignment="0" applyProtection="0"/>
    <xf numFmtId="0" fontId="22" fillId="0" borderId="0"/>
    <xf numFmtId="0" fontId="155" fillId="0" borderId="0"/>
    <xf numFmtId="49" fontId="156" fillId="0" borderId="78">
      <alignment vertical="center"/>
    </xf>
    <xf numFmtId="0" fontId="158" fillId="0" borderId="0" applyNumberFormat="0" applyFill="0" applyBorder="0" applyAlignment="0" applyProtection="0"/>
    <xf numFmtId="0" fontId="160" fillId="0" borderId="0"/>
    <xf numFmtId="43" fontId="160" fillId="0" borderId="0" applyFont="0" applyFill="0" applyBorder="0" applyAlignment="0" applyProtection="0"/>
    <xf numFmtId="9" fontId="160" fillId="0" borderId="0" applyFont="0" applyFill="0" applyBorder="0" applyAlignment="0" applyProtection="0"/>
    <xf numFmtId="164" fontId="160" fillId="0" borderId="0" applyFont="0" applyFill="0" applyBorder="0" applyAlignment="0" applyProtection="0"/>
    <xf numFmtId="43" fontId="31" fillId="0" borderId="0" applyFont="0" applyFill="0" applyBorder="0" applyAlignment="0" applyProtection="0"/>
    <xf numFmtId="0" fontId="161" fillId="0" borderId="0" applyNumberFormat="0" applyFill="0" applyBorder="0" applyAlignment="0" applyProtection="0"/>
    <xf numFmtId="0" fontId="138" fillId="0" borderId="0" applyNumberFormat="0" applyFill="0" applyBorder="0" applyAlignment="0" applyProtection="0"/>
    <xf numFmtId="0" fontId="22" fillId="23" borderId="112" applyNumberFormat="0" applyFont="0" applyAlignment="0" applyProtection="0"/>
    <xf numFmtId="0" fontId="22" fillId="25" borderId="0" applyNumberFormat="0" applyBorder="0" applyAlignment="0" applyProtection="0"/>
    <xf numFmtId="0" fontId="22" fillId="26"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43" fontId="22" fillId="0" borderId="0" applyFont="0" applyFill="0" applyBorder="0" applyAlignment="0" applyProtection="0"/>
    <xf numFmtId="0" fontId="22" fillId="0" borderId="0"/>
    <xf numFmtId="49" fontId="156" fillId="0" borderId="78">
      <alignment vertical="center"/>
    </xf>
    <xf numFmtId="0" fontId="22" fillId="23" borderId="112" applyNumberFormat="0" applyFont="0" applyAlignment="0" applyProtection="0"/>
    <xf numFmtId="0" fontId="22" fillId="25" borderId="0" applyNumberFormat="0" applyBorder="0" applyAlignment="0" applyProtection="0"/>
    <xf numFmtId="0" fontId="22" fillId="26"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43" fontId="155" fillId="0" borderId="0" applyFont="0" applyFill="0" applyBorder="0" applyAlignment="0" applyProtection="0"/>
    <xf numFmtId="0" fontId="22" fillId="23" borderId="112" applyNumberFormat="0" applyFont="0" applyAlignment="0" applyProtection="0"/>
    <xf numFmtId="0" fontId="22" fillId="25" borderId="0" applyNumberFormat="0" applyBorder="0" applyAlignment="0" applyProtection="0"/>
    <xf numFmtId="0" fontId="22" fillId="26"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43" fontId="155" fillId="0" borderId="0" applyFont="0" applyFill="0" applyBorder="0" applyAlignment="0" applyProtection="0"/>
    <xf numFmtId="43" fontId="155" fillId="0" borderId="0" applyFont="0" applyFill="0" applyBorder="0" applyAlignment="0" applyProtection="0"/>
    <xf numFmtId="0" fontId="89" fillId="0" borderId="0" applyNumberFormat="0" applyFill="0" applyBorder="0" applyAlignment="0" applyProtection="0"/>
    <xf numFmtId="43" fontId="160" fillId="0" borderId="0" applyFont="0" applyFill="0" applyBorder="0" applyAlignment="0" applyProtection="0"/>
    <xf numFmtId="164" fontId="160" fillId="0" borderId="0" applyFont="0" applyFill="0" applyBorder="0" applyAlignment="0" applyProtection="0"/>
    <xf numFmtId="0" fontId="22" fillId="23" borderId="112" applyNumberFormat="0" applyFont="0" applyAlignment="0" applyProtection="0"/>
    <xf numFmtId="0" fontId="22" fillId="25" borderId="0" applyNumberFormat="0" applyBorder="0" applyAlignment="0" applyProtection="0"/>
    <xf numFmtId="0" fontId="22" fillId="26"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138" fillId="0" borderId="0" applyNumberFormat="0" applyFill="0" applyBorder="0" applyAlignment="0" applyProtection="0"/>
    <xf numFmtId="0" fontId="186" fillId="19"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22" fillId="35" borderId="0" applyNumberFormat="0" applyBorder="0" applyAlignment="0" applyProtection="0"/>
    <xf numFmtId="0" fontId="22" fillId="39" borderId="0" applyNumberFormat="0" applyBorder="0" applyAlignment="0" applyProtection="0"/>
    <xf numFmtId="0" fontId="22" fillId="43" borderId="0" applyNumberFormat="0" applyBorder="0" applyAlignment="0" applyProtection="0"/>
    <xf numFmtId="0" fontId="22" fillId="47" borderId="0" applyNumberFormat="0" applyBorder="0" applyAlignment="0" applyProtection="0"/>
    <xf numFmtId="0" fontId="187" fillId="0" borderId="0" applyNumberFormat="0" applyFill="0" applyBorder="0" applyAlignment="0" applyProtection="0"/>
  </cellStyleXfs>
  <cellXfs count="2043">
    <xf numFmtId="0" fontId="0" fillId="0" borderId="0" xfId="0"/>
    <xf numFmtId="0" fontId="13" fillId="0" borderId="0" xfId="0" applyFont="1" applyAlignment="1">
      <alignment horizontal="left"/>
    </xf>
    <xf numFmtId="0" fontId="13" fillId="0" borderId="0" xfId="0" applyFont="1"/>
    <xf numFmtId="0" fontId="13" fillId="0" borderId="0" xfId="0" applyFont="1" applyAlignment="1">
      <alignment vertical="top"/>
    </xf>
    <xf numFmtId="0" fontId="13" fillId="0" borderId="0" xfId="0" applyFont="1" applyProtection="1">
      <protection locked="0" hidden="1"/>
    </xf>
    <xf numFmtId="0" fontId="13" fillId="0" borderId="0" xfId="0" applyFont="1" applyAlignment="1" applyProtection="1">
      <alignment horizontal="left"/>
      <protection locked="0" hidden="1"/>
    </xf>
    <xf numFmtId="0" fontId="13" fillId="0" borderId="0" xfId="0" applyFont="1" applyAlignment="1" applyProtection="1">
      <alignment wrapText="1"/>
      <protection locked="0" hidden="1"/>
    </xf>
    <xf numFmtId="0" fontId="13" fillId="0" borderId="0" xfId="0" applyFont="1" applyProtection="1">
      <protection hidden="1"/>
    </xf>
    <xf numFmtId="0" fontId="13" fillId="0" borderId="0" xfId="0" applyFont="1" applyAlignment="1" applyProtection="1">
      <alignment horizontal="center"/>
      <protection locked="0" hidden="1"/>
    </xf>
    <xf numFmtId="0" fontId="13" fillId="0" borderId="0" xfId="0" applyFont="1" applyAlignment="1" applyProtection="1">
      <alignment horizontal="center" wrapText="1"/>
      <protection locked="0" hidden="1"/>
    </xf>
    <xf numFmtId="0" fontId="23" fillId="0" borderId="0" xfId="0" applyFont="1" applyAlignment="1" applyProtection="1">
      <alignment wrapText="1"/>
      <protection locked="0" hidden="1"/>
    </xf>
    <xf numFmtId="0" fontId="13" fillId="0" borderId="0" xfId="0" applyFont="1" applyAlignment="1">
      <alignment horizontal="left" vertical="top"/>
    </xf>
    <xf numFmtId="0" fontId="13" fillId="0" borderId="19" xfId="0" applyFont="1" applyBorder="1" applyAlignment="1" applyProtection="1">
      <alignment horizontal="center"/>
      <protection locked="0" hidden="1"/>
    </xf>
    <xf numFmtId="0" fontId="13" fillId="0" borderId="1" xfId="0" applyFont="1" applyBorder="1" applyAlignment="1" applyProtection="1">
      <alignment horizontal="center"/>
      <protection locked="0" hidden="1"/>
    </xf>
    <xf numFmtId="0" fontId="13" fillId="2" borderId="20" xfId="0" applyFont="1" applyFill="1" applyBorder="1" applyAlignment="1" applyProtection="1">
      <alignment horizontal="center"/>
      <protection locked="0" hidden="1"/>
    </xf>
    <xf numFmtId="9" fontId="13" fillId="0" borderId="0" xfId="1" applyFont="1" applyBorder="1" applyAlignment="1" applyProtection="1">
      <alignment horizontal="center"/>
      <protection locked="0" hidden="1"/>
    </xf>
    <xf numFmtId="0" fontId="13" fillId="0" borderId="0" xfId="0" applyFont="1" applyAlignment="1">
      <alignment vertical="top" wrapText="1"/>
    </xf>
    <xf numFmtId="0" fontId="32" fillId="0" borderId="0" xfId="0" applyFont="1" applyProtection="1">
      <protection locked="0" hidden="1"/>
    </xf>
    <xf numFmtId="0" fontId="32" fillId="0" borderId="0" xfId="0" applyFont="1"/>
    <xf numFmtId="0" fontId="13" fillId="0" borderId="0" xfId="0" applyFont="1" applyAlignment="1" applyProtection="1">
      <alignment vertical="center"/>
      <protection locked="0" hidden="1"/>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alignment wrapText="1"/>
    </xf>
    <xf numFmtId="9" fontId="13" fillId="0" borderId="0" xfId="1" applyFont="1" applyFill="1" applyBorder="1" applyAlignment="1" applyProtection="1">
      <alignment horizontal="center"/>
      <protection locked="0" hidden="1"/>
    </xf>
    <xf numFmtId="0" fontId="13" fillId="0" borderId="0" xfId="0" applyFont="1" applyAlignment="1" applyProtection="1">
      <alignment vertical="top" wrapText="1"/>
      <protection locked="0" hidden="1"/>
    </xf>
    <xf numFmtId="0" fontId="13" fillId="0" borderId="0" xfId="0" applyFont="1" applyAlignment="1" applyProtection="1">
      <alignment vertical="top"/>
      <protection locked="0" hidden="1"/>
    </xf>
    <xf numFmtId="0" fontId="0" fillId="0" borderId="0" xfId="0" applyAlignment="1">
      <alignment vertical="top"/>
    </xf>
    <xf numFmtId="0" fontId="13" fillId="0" borderId="0" xfId="0" applyFont="1" applyAlignment="1" applyProtection="1">
      <alignment horizontal="center" vertical="top"/>
      <protection locked="0" hidden="1"/>
    </xf>
    <xf numFmtId="9" fontId="13" fillId="0" borderId="0" xfId="1" applyFont="1" applyBorder="1" applyAlignment="1" applyProtection="1">
      <alignment horizontal="center" vertical="top"/>
      <protection locked="0" hidden="1"/>
    </xf>
    <xf numFmtId="0" fontId="13" fillId="0" borderId="0" xfId="0" applyFont="1" applyAlignment="1" applyProtection="1">
      <alignment horizontal="center" vertical="center" wrapText="1"/>
      <protection locked="0" hidden="1"/>
    </xf>
    <xf numFmtId="0" fontId="13" fillId="0" borderId="0" xfId="0" applyFont="1" applyAlignment="1" applyProtection="1">
      <alignment vertical="center" wrapText="1"/>
      <protection locked="0" hidden="1"/>
    </xf>
    <xf numFmtId="0" fontId="13" fillId="0" borderId="0" xfId="0" applyFont="1" applyAlignment="1" applyProtection="1">
      <alignment horizontal="center" vertical="center"/>
      <protection locked="0" hidden="1"/>
    </xf>
    <xf numFmtId="0" fontId="13" fillId="0" borderId="0" xfId="0" applyFont="1" applyAlignment="1">
      <alignment horizontal="left" vertical="center" wrapText="1"/>
    </xf>
    <xf numFmtId="0" fontId="13" fillId="0" borderId="0" xfId="0" applyFont="1" applyAlignment="1" applyProtection="1">
      <alignment horizontal="left" vertical="center" wrapText="1"/>
      <protection locked="0" hidden="1"/>
    </xf>
    <xf numFmtId="0" fontId="13" fillId="0" borderId="63" xfId="0" applyFont="1" applyBorder="1" applyProtection="1">
      <protection locked="0" hidden="1"/>
    </xf>
    <xf numFmtId="0" fontId="13" fillId="0" borderId="75" xfId="0" applyFont="1" applyBorder="1" applyAlignment="1" applyProtection="1">
      <alignment horizontal="center"/>
      <protection locked="0" hidden="1"/>
    </xf>
    <xf numFmtId="0" fontId="13" fillId="0" borderId="76" xfId="0" applyFont="1" applyBorder="1" applyAlignment="1" applyProtection="1">
      <alignment horizontal="center"/>
      <protection locked="0" hidden="1"/>
    </xf>
    <xf numFmtId="9" fontId="18" fillId="0" borderId="63" xfId="0" applyNumberFormat="1" applyFont="1" applyBorder="1" applyAlignment="1" applyProtection="1">
      <alignment wrapText="1"/>
      <protection locked="0" hidden="1"/>
    </xf>
    <xf numFmtId="0" fontId="13" fillId="0" borderId="19" xfId="0" applyFont="1" applyBorder="1" applyProtection="1">
      <protection locked="0" hidden="1"/>
    </xf>
    <xf numFmtId="0" fontId="13" fillId="0" borderId="75" xfId="0" applyFont="1" applyBorder="1" applyProtection="1">
      <protection locked="0" hidden="1"/>
    </xf>
    <xf numFmtId="0" fontId="13" fillId="0" borderId="20" xfId="0" applyFont="1" applyBorder="1" applyProtection="1">
      <protection locked="0" hidden="1"/>
    </xf>
    <xf numFmtId="0" fontId="13" fillId="4" borderId="63" xfId="0" applyFont="1" applyFill="1" applyBorder="1" applyAlignment="1" applyProtection="1">
      <alignment horizontal="center"/>
      <protection locked="0" hidden="1"/>
    </xf>
    <xf numFmtId="0" fontId="18" fillId="0" borderId="63" xfId="0" applyFont="1" applyBorder="1" applyAlignment="1" applyProtection="1">
      <alignment horizontal="center" wrapText="1"/>
      <protection locked="0" hidden="1"/>
    </xf>
    <xf numFmtId="0" fontId="13" fillId="0" borderId="20" xfId="0" applyFont="1" applyBorder="1" applyAlignment="1" applyProtection="1">
      <alignment horizontal="center"/>
      <protection locked="0" hidden="1"/>
    </xf>
    <xf numFmtId="0" fontId="18" fillId="0" borderId="63" xfId="0" applyFont="1" applyBorder="1" applyAlignment="1" applyProtection="1">
      <alignment horizontal="center"/>
      <protection locked="0" hidden="1"/>
    </xf>
    <xf numFmtId="0" fontId="61" fillId="0" borderId="0" xfId="1" applyNumberFormat="1" applyFont="1" applyFill="1" applyBorder="1" applyAlignment="1" applyProtection="1">
      <alignment horizontal="center"/>
      <protection hidden="1"/>
    </xf>
    <xf numFmtId="0" fontId="13" fillId="0" borderId="77" xfId="0" applyFont="1" applyBorder="1" applyProtection="1">
      <protection locked="0" hidden="1"/>
    </xf>
    <xf numFmtId="0" fontId="13" fillId="2" borderId="1" xfId="0" applyFont="1" applyFill="1" applyBorder="1" applyAlignment="1" applyProtection="1">
      <alignment horizontal="center"/>
      <protection locked="0" hidden="1"/>
    </xf>
    <xf numFmtId="0" fontId="18" fillId="0" borderId="77" xfId="0" applyFont="1" applyBorder="1" applyAlignment="1" applyProtection="1">
      <alignment horizontal="center"/>
      <protection locked="0" hidden="1"/>
    </xf>
    <xf numFmtId="0" fontId="13" fillId="2" borderId="0" xfId="0" applyFont="1" applyFill="1" applyAlignment="1" applyProtection="1">
      <alignment horizontal="center"/>
      <protection locked="0" hidden="1"/>
    </xf>
    <xf numFmtId="9" fontId="18" fillId="0" borderId="63" xfId="0" applyNumberFormat="1" applyFont="1" applyBorder="1" applyAlignment="1" applyProtection="1">
      <alignment horizontal="center" wrapText="1"/>
      <protection locked="0" hidden="1"/>
    </xf>
    <xf numFmtId="0" fontId="13" fillId="0" borderId="63" xfId="0" applyFont="1" applyBorder="1" applyAlignment="1" applyProtection="1">
      <alignment vertical="center" wrapText="1"/>
      <protection locked="0" hidden="1"/>
    </xf>
    <xf numFmtId="0" fontId="45" fillId="0" borderId="0" xfId="0" applyFont="1" applyAlignment="1" applyProtection="1">
      <alignment horizontal="left"/>
      <protection locked="0" hidden="1"/>
    </xf>
    <xf numFmtId="0" fontId="45" fillId="0" borderId="0" xfId="0" applyFont="1" applyAlignment="1" applyProtection="1">
      <alignment horizontal="left" vertical="top" wrapText="1"/>
      <protection locked="0" hidden="1"/>
    </xf>
    <xf numFmtId="0" fontId="53" fillId="0" borderId="0" xfId="0" applyFont="1" applyAlignment="1" applyProtection="1">
      <alignment horizontal="left" wrapText="1"/>
      <protection locked="0" hidden="1"/>
    </xf>
    <xf numFmtId="0" fontId="2" fillId="0" borderId="0" xfId="0" applyFont="1" applyAlignment="1" applyProtection="1">
      <alignment vertical="top" wrapText="1"/>
      <protection locked="0" hidden="1"/>
    </xf>
    <xf numFmtId="0" fontId="45" fillId="4" borderId="63" xfId="0" applyFont="1" applyFill="1" applyBorder="1" applyAlignment="1" applyProtection="1">
      <alignment horizontal="left" vertical="top" wrapText="1"/>
      <protection locked="0" hidden="1"/>
    </xf>
    <xf numFmtId="9" fontId="13" fillId="0" borderId="0" xfId="1" applyFont="1" applyFill="1" applyBorder="1" applyAlignment="1" applyProtection="1">
      <alignment horizontal="center" vertical="top"/>
      <protection locked="0" hidden="1"/>
    </xf>
    <xf numFmtId="0" fontId="45" fillId="0" borderId="0" xfId="0" applyFont="1" applyAlignment="1" applyProtection="1">
      <alignment horizontal="left" vertical="top"/>
      <protection locked="0" hidden="1"/>
    </xf>
    <xf numFmtId="9" fontId="45" fillId="0" borderId="0" xfId="1" applyFont="1" applyFill="1" applyBorder="1" applyAlignment="1" applyProtection="1">
      <alignment horizontal="left" vertical="top"/>
      <protection locked="0" hidden="1"/>
    </xf>
    <xf numFmtId="0" fontId="13" fillId="0" borderId="0" xfId="0" applyFont="1" applyAlignment="1" applyProtection="1">
      <alignment horizontal="left" vertical="top"/>
      <protection locked="0" hidden="1"/>
    </xf>
    <xf numFmtId="0" fontId="19" fillId="0" borderId="0" xfId="0" applyFont="1" applyAlignment="1" applyProtection="1">
      <alignment horizontal="left" vertical="top" wrapText="1"/>
      <protection locked="0" hidden="1"/>
    </xf>
    <xf numFmtId="0" fontId="9" fillId="0" borderId="0" xfId="0" applyFont="1" applyAlignment="1" applyProtection="1">
      <alignment vertical="top" wrapText="1"/>
      <protection locked="0" hidden="1"/>
    </xf>
    <xf numFmtId="0" fontId="53" fillId="0" borderId="0" xfId="0" applyFont="1" applyAlignment="1" applyProtection="1">
      <alignment horizontal="left" vertical="top" wrapText="1"/>
      <protection locked="0" hidden="1"/>
    </xf>
    <xf numFmtId="9" fontId="13" fillId="0" borderId="0" xfId="1" applyFont="1" applyFill="1" applyBorder="1" applyAlignment="1" applyProtection="1">
      <alignment horizontal="center" vertical="top" wrapText="1"/>
      <protection locked="0" hidden="1"/>
    </xf>
    <xf numFmtId="0" fontId="13" fillId="0" borderId="0" xfId="0" applyFont="1" applyAlignment="1" applyProtection="1">
      <alignment horizontal="left" vertical="top" wrapText="1"/>
      <protection locked="0" hidden="1"/>
    </xf>
    <xf numFmtId="0" fontId="13" fillId="0" borderId="0" xfId="0" applyFont="1" applyAlignment="1" applyProtection="1">
      <alignment horizontal="center" vertical="top" wrapText="1"/>
      <protection locked="0" hidden="1"/>
    </xf>
    <xf numFmtId="2" fontId="13" fillId="0" borderId="0" xfId="0" applyNumberFormat="1" applyFont="1" applyAlignment="1" applyProtection="1">
      <alignment horizontal="left" vertical="top" wrapText="1"/>
      <protection locked="0" hidden="1"/>
    </xf>
    <xf numFmtId="0" fontId="9" fillId="0" borderId="0" xfId="0" applyFont="1" applyAlignment="1" applyProtection="1">
      <alignment horizontal="center" vertical="top" wrapText="1"/>
      <protection locked="0" hidden="1"/>
    </xf>
    <xf numFmtId="9" fontId="13" fillId="0" borderId="0" xfId="1" applyFont="1" applyFill="1" applyBorder="1" applyAlignment="1" applyProtection="1">
      <alignment horizontal="center" vertical="center" wrapText="1"/>
      <protection locked="0" hidden="1"/>
    </xf>
    <xf numFmtId="9" fontId="45" fillId="0" borderId="0" xfId="1" applyFont="1" applyFill="1" applyBorder="1" applyAlignment="1" applyProtection="1">
      <alignment horizontal="left" vertical="center" wrapText="1"/>
      <protection locked="0" hidden="1"/>
    </xf>
    <xf numFmtId="0" fontId="9" fillId="0" borderId="0" xfId="0" applyFont="1" applyAlignment="1" applyProtection="1">
      <alignment horizontal="left" vertical="center" wrapText="1"/>
      <protection locked="0" hidden="1"/>
    </xf>
    <xf numFmtId="0" fontId="53" fillId="0" borderId="0" xfId="0" applyFont="1" applyAlignment="1" applyProtection="1">
      <alignment horizontal="left" vertical="center" wrapText="1"/>
      <protection locked="0" hidden="1"/>
    </xf>
    <xf numFmtId="0" fontId="27" fillId="0" borderId="0" xfId="0" applyFont="1" applyAlignment="1" applyProtection="1">
      <alignment horizontal="center" vertical="center" wrapText="1"/>
      <protection locked="0" hidden="1"/>
    </xf>
    <xf numFmtId="0" fontId="53" fillId="0" borderId="0" xfId="0" applyFont="1" applyAlignment="1" applyProtection="1">
      <alignment horizontal="center" vertical="center" wrapText="1"/>
      <protection locked="0" hidden="1"/>
    </xf>
    <xf numFmtId="0" fontId="53" fillId="0" borderId="0" xfId="1" applyNumberFormat="1" applyFont="1" applyFill="1" applyBorder="1" applyAlignment="1" applyProtection="1">
      <alignment horizontal="center"/>
      <protection locked="0" hidden="1"/>
    </xf>
    <xf numFmtId="0" fontId="53" fillId="0" borderId="0" xfId="1" applyNumberFormat="1" applyFont="1" applyFill="1" applyBorder="1" applyAlignment="1" applyProtection="1">
      <alignment horizontal="left"/>
      <protection locked="0" hidden="1"/>
    </xf>
    <xf numFmtId="0" fontId="58" fillId="0" borderId="0" xfId="0" applyFont="1" applyAlignment="1" applyProtection="1">
      <alignment horizontal="center" vertical="top" wrapText="1"/>
      <protection locked="0" hidden="1"/>
    </xf>
    <xf numFmtId="0" fontId="58" fillId="0" borderId="0" xfId="0" applyFont="1" applyAlignment="1" applyProtection="1">
      <alignment horizontal="left" vertical="top" wrapText="1"/>
      <protection locked="0" hidden="1"/>
    </xf>
    <xf numFmtId="0" fontId="41" fillId="0" borderId="0" xfId="0" applyFont="1" applyAlignment="1" applyProtection="1">
      <alignment horizontal="center" vertical="top" wrapText="1"/>
      <protection locked="0" hidden="1"/>
    </xf>
    <xf numFmtId="0" fontId="13" fillId="0" borderId="0" xfId="0" applyFont="1" applyAlignment="1" applyProtection="1">
      <alignment horizontal="left"/>
      <protection hidden="1"/>
    </xf>
    <xf numFmtId="0" fontId="53" fillId="0" borderId="0" xfId="0" applyFont="1" applyAlignment="1" applyProtection="1">
      <alignment horizontal="center" wrapText="1"/>
      <protection hidden="1"/>
    </xf>
    <xf numFmtId="0" fontId="53" fillId="0" borderId="0" xfId="0" applyFont="1" applyAlignment="1" applyProtection="1">
      <alignment horizontal="left" wrapText="1"/>
      <protection hidden="1"/>
    </xf>
    <xf numFmtId="0" fontId="53" fillId="0" borderId="12" xfId="0" applyFont="1" applyBorder="1" applyAlignment="1" applyProtection="1">
      <alignment horizontal="center" wrapText="1"/>
      <protection hidden="1"/>
    </xf>
    <xf numFmtId="0" fontId="3" fillId="0" borderId="0" xfId="0" applyFont="1" applyAlignment="1" applyProtection="1">
      <alignment vertical="top" wrapText="1"/>
      <protection hidden="1"/>
    </xf>
    <xf numFmtId="0" fontId="45" fillId="4" borderId="63" xfId="0" applyFont="1" applyFill="1" applyBorder="1" applyAlignment="1" applyProtection="1">
      <alignment horizontal="left" vertical="top" wrapText="1"/>
      <protection hidden="1"/>
    </xf>
    <xf numFmtId="0" fontId="9" fillId="0" borderId="0" xfId="0" applyFont="1" applyAlignment="1" applyProtection="1">
      <alignment vertical="top" wrapText="1"/>
      <protection hidden="1"/>
    </xf>
    <xf numFmtId="0" fontId="13" fillId="0" borderId="0" xfId="0" applyFont="1" applyAlignment="1" applyProtection="1">
      <alignment wrapText="1"/>
      <protection hidden="1"/>
    </xf>
    <xf numFmtId="0" fontId="9" fillId="0" borderId="0" xfId="0" applyFont="1" applyAlignment="1" applyProtection="1">
      <alignment horizontal="left" vertical="top"/>
      <protection locked="0" hidden="1"/>
    </xf>
    <xf numFmtId="0" fontId="13" fillId="0" borderId="0" xfId="0" applyFont="1" applyAlignment="1" applyProtection="1">
      <alignment vertical="center" wrapText="1"/>
      <protection hidden="1"/>
    </xf>
    <xf numFmtId="0" fontId="27" fillId="0" borderId="0" xfId="0" applyFont="1" applyAlignment="1" applyProtection="1">
      <alignment vertical="top"/>
      <protection locked="0" hidden="1"/>
    </xf>
    <xf numFmtId="0" fontId="27" fillId="0" borderId="0" xfId="0" applyFont="1" applyAlignment="1" applyProtection="1">
      <alignment horizontal="center" vertical="top" wrapText="1"/>
      <protection locked="0" hidden="1"/>
    </xf>
    <xf numFmtId="0" fontId="0" fillId="0" borderId="0" xfId="0" applyProtection="1">
      <protection hidden="1"/>
    </xf>
    <xf numFmtId="0" fontId="61" fillId="0" borderId="0" xfId="0" applyFont="1" applyAlignment="1" applyProtection="1">
      <alignment horizontal="center"/>
      <protection hidden="1"/>
    </xf>
    <xf numFmtId="9" fontId="35" fillId="0" borderId="0" xfId="1" applyFont="1" applyFill="1" applyBorder="1" applyAlignment="1" applyProtection="1">
      <alignment horizontal="center" vertical="top"/>
      <protection locked="0" hidden="1"/>
    </xf>
    <xf numFmtId="0" fontId="0" fillId="0" borderId="0" xfId="0" applyAlignment="1" applyProtection="1">
      <alignment vertical="top"/>
      <protection hidden="1"/>
    </xf>
    <xf numFmtId="0" fontId="13" fillId="0" borderId="0" xfId="0" applyFont="1" applyAlignment="1" applyProtection="1">
      <alignment horizontal="left" vertical="center"/>
      <protection locked="0" hidden="1"/>
    </xf>
    <xf numFmtId="0" fontId="36" fillId="0" borderId="0" xfId="0" applyFont="1" applyAlignment="1" applyProtection="1">
      <alignment vertical="center"/>
      <protection hidden="1"/>
    </xf>
    <xf numFmtId="0" fontId="36" fillId="0" borderId="0" xfId="0" applyFont="1" applyAlignment="1" applyProtection="1">
      <alignment horizontal="left" vertical="center"/>
      <protection hidden="1"/>
    </xf>
    <xf numFmtId="0" fontId="2" fillId="0" borderId="0" xfId="0" applyFont="1" applyAlignment="1" applyProtection="1">
      <alignment vertical="top" wrapText="1"/>
      <protection hidden="1"/>
    </xf>
    <xf numFmtId="0" fontId="2" fillId="0" borderId="0" xfId="0" applyFont="1" applyAlignment="1" applyProtection="1">
      <alignment horizontal="left" vertical="center" wrapText="1"/>
      <protection hidden="1"/>
    </xf>
    <xf numFmtId="0" fontId="9" fillId="0" borderId="0" xfId="0" applyFont="1" applyAlignment="1" applyProtection="1">
      <alignment horizontal="right" vertical="top" wrapText="1"/>
      <protection locked="0" hidden="1"/>
    </xf>
    <xf numFmtId="0" fontId="27" fillId="0" borderId="0" xfId="0" applyFont="1" applyAlignment="1" applyProtection="1">
      <alignment vertical="center"/>
      <protection locked="0" hidden="1"/>
    </xf>
    <xf numFmtId="0" fontId="39" fillId="0" borderId="0" xfId="0" applyFont="1" applyAlignment="1" applyProtection="1">
      <alignment horizontal="left" vertical="center" wrapText="1"/>
      <protection hidden="1"/>
    </xf>
    <xf numFmtId="0" fontId="49" fillId="0" borderId="0" xfId="0" applyFont="1" applyAlignment="1" applyProtection="1">
      <alignment vertical="top" wrapText="1"/>
      <protection hidden="1"/>
    </xf>
    <xf numFmtId="9" fontId="32" fillId="0" borderId="0" xfId="1" applyFont="1" applyFill="1" applyBorder="1" applyAlignment="1" applyProtection="1">
      <alignment horizontal="center" vertical="top"/>
      <protection locked="0" hidden="1"/>
    </xf>
    <xf numFmtId="0" fontId="32" fillId="0" borderId="0" xfId="0" applyFont="1" applyAlignment="1" applyProtection="1">
      <alignment horizontal="left" vertical="top"/>
      <protection locked="0" hidden="1"/>
    </xf>
    <xf numFmtId="0" fontId="50" fillId="0" borderId="0" xfId="0" applyFont="1" applyAlignment="1" applyProtection="1">
      <alignment horizontal="left" vertical="top" wrapText="1"/>
      <protection locked="0" hidden="1"/>
    </xf>
    <xf numFmtId="0" fontId="32" fillId="0" borderId="0" xfId="0" applyFont="1" applyAlignment="1" applyProtection="1">
      <alignment vertical="top"/>
      <protection locked="0" hidden="1"/>
    </xf>
    <xf numFmtId="0" fontId="37" fillId="0" borderId="0" xfId="0" applyFont="1" applyAlignment="1" applyProtection="1">
      <alignment vertical="center" wrapText="1"/>
      <protection locked="0" hidden="1"/>
    </xf>
    <xf numFmtId="9" fontId="32" fillId="0" borderId="0" xfId="1" applyFont="1" applyFill="1" applyBorder="1" applyAlignment="1" applyProtection="1">
      <alignment horizontal="center" vertical="top" wrapText="1"/>
      <protection locked="0" hidden="1"/>
    </xf>
    <xf numFmtId="0" fontId="32" fillId="0" borderId="0" xfId="0" applyFont="1" applyAlignment="1" applyProtection="1">
      <alignment horizontal="left" vertical="top" wrapText="1"/>
      <protection locked="0" hidden="1"/>
    </xf>
    <xf numFmtId="0" fontId="32" fillId="0" borderId="0" xfId="0" applyFont="1" applyAlignment="1" applyProtection="1">
      <alignment horizontal="center" vertical="top" wrapText="1"/>
      <protection locked="0" hidden="1"/>
    </xf>
    <xf numFmtId="0" fontId="13" fillId="0" borderId="82" xfId="0" applyFont="1" applyBorder="1" applyAlignment="1" applyProtection="1">
      <alignment horizontal="center"/>
      <protection locked="0" hidden="1"/>
    </xf>
    <xf numFmtId="0" fontId="18" fillId="0" borderId="82" xfId="0" applyFont="1" applyBorder="1" applyAlignment="1" applyProtection="1">
      <alignment horizontal="center"/>
      <protection locked="0" hidden="1"/>
    </xf>
    <xf numFmtId="166" fontId="13" fillId="0" borderId="0" xfId="2" applyFont="1" applyFill="1" applyBorder="1" applyAlignment="1" applyProtection="1">
      <alignment horizontal="left" vertical="top" wrapText="1"/>
      <protection locked="0" hidden="1"/>
    </xf>
    <xf numFmtId="166" fontId="13" fillId="0" borderId="0" xfId="2" applyFont="1" applyAlignment="1" applyProtection="1">
      <alignment wrapText="1"/>
      <protection locked="0" hidden="1"/>
    </xf>
    <xf numFmtId="166" fontId="13" fillId="0" borderId="0" xfId="2" applyFont="1" applyAlignment="1">
      <alignment wrapText="1"/>
    </xf>
    <xf numFmtId="0" fontId="45" fillId="0" borderId="0" xfId="0" applyFont="1" applyAlignment="1" applyProtection="1">
      <alignment horizontal="left" vertical="top" wrapText="1"/>
      <protection hidden="1"/>
    </xf>
    <xf numFmtId="0" fontId="13" fillId="0" borderId="14" xfId="0" applyFont="1" applyBorder="1" applyAlignment="1" applyProtection="1">
      <alignment vertical="top" wrapText="1"/>
      <protection hidden="1"/>
    </xf>
    <xf numFmtId="0" fontId="13" fillId="0" borderId="9" xfId="0" applyFont="1" applyBorder="1" applyAlignment="1" applyProtection="1">
      <alignment vertical="top" wrapText="1"/>
      <protection hidden="1"/>
    </xf>
    <xf numFmtId="0" fontId="13" fillId="0" borderId="6" xfId="0" applyFont="1" applyBorder="1" applyAlignment="1" applyProtection="1">
      <alignment vertical="top" wrapText="1"/>
      <protection hidden="1"/>
    </xf>
    <xf numFmtId="0" fontId="13" fillId="0" borderId="0" xfId="0" applyFont="1" applyAlignment="1" applyProtection="1">
      <alignment vertical="top" wrapText="1"/>
      <protection hidden="1"/>
    </xf>
    <xf numFmtId="0" fontId="13" fillId="0" borderId="34" xfId="0" applyFont="1" applyBorder="1" applyAlignment="1" applyProtection="1">
      <alignment vertical="top" wrapText="1"/>
      <protection hidden="1"/>
    </xf>
    <xf numFmtId="0" fontId="13" fillId="0" borderId="32" xfId="0" applyFont="1" applyBorder="1" applyAlignment="1" applyProtection="1">
      <alignment vertical="top" wrapText="1"/>
      <protection hidden="1"/>
    </xf>
    <xf numFmtId="0" fontId="13" fillId="0" borderId="36" xfId="0" applyFont="1" applyBorder="1" applyAlignment="1" applyProtection="1">
      <alignment vertical="top" wrapText="1"/>
      <protection hidden="1"/>
    </xf>
    <xf numFmtId="0" fontId="13" fillId="0" borderId="37" xfId="0" applyFont="1" applyBorder="1" applyAlignment="1" applyProtection="1">
      <alignment vertical="top" wrapText="1"/>
      <protection hidden="1"/>
    </xf>
    <xf numFmtId="0" fontId="13" fillId="0" borderId="35" xfId="0" applyFont="1" applyBorder="1" applyAlignment="1" applyProtection="1">
      <alignment vertical="top" wrapText="1"/>
      <protection hidden="1"/>
    </xf>
    <xf numFmtId="0" fontId="13" fillId="0" borderId="6" xfId="0" applyFont="1" applyBorder="1" applyAlignment="1" applyProtection="1">
      <alignment vertical="top"/>
      <protection hidden="1"/>
    </xf>
    <xf numFmtId="0" fontId="13" fillId="0" borderId="0" xfId="0" applyFont="1" applyAlignment="1" applyProtection="1">
      <alignment vertical="top"/>
      <protection hidden="1"/>
    </xf>
    <xf numFmtId="0" fontId="9" fillId="4" borderId="0" xfId="0" applyFont="1" applyFill="1" applyAlignment="1" applyProtection="1">
      <alignment vertical="top" wrapText="1"/>
      <protection hidden="1"/>
    </xf>
    <xf numFmtId="0" fontId="9" fillId="4" borderId="12" xfId="0" applyFont="1" applyFill="1" applyBorder="1" applyAlignment="1" applyProtection="1">
      <alignment vertical="top" wrapText="1"/>
      <protection hidden="1"/>
    </xf>
    <xf numFmtId="0" fontId="12" fillId="0" borderId="36" xfId="0" applyFont="1" applyBorder="1" applyAlignment="1" applyProtection="1">
      <alignment vertical="top" wrapText="1"/>
      <protection hidden="1"/>
    </xf>
    <xf numFmtId="0" fontId="12" fillId="0" borderId="34" xfId="0" applyFont="1" applyBorder="1" applyAlignment="1" applyProtection="1">
      <alignment vertical="top" wrapText="1"/>
      <protection hidden="1"/>
    </xf>
    <xf numFmtId="0" fontId="12" fillId="0" borderId="35" xfId="0" applyFont="1" applyBorder="1" applyAlignment="1" applyProtection="1">
      <alignment vertical="top" wrapText="1"/>
      <protection hidden="1"/>
    </xf>
    <xf numFmtId="0" fontId="9" fillId="4" borderId="0" xfId="0" applyFont="1" applyFill="1" applyAlignment="1" applyProtection="1">
      <alignment horizontal="left" vertical="center" wrapText="1"/>
      <protection hidden="1"/>
    </xf>
    <xf numFmtId="0" fontId="9" fillId="4" borderId="12" xfId="0" applyFont="1" applyFill="1" applyBorder="1" applyAlignment="1" applyProtection="1">
      <alignment horizontal="left" vertical="center" wrapText="1"/>
      <protection hidden="1"/>
    </xf>
    <xf numFmtId="0" fontId="9" fillId="0" borderId="14" xfId="0" applyFont="1" applyBorder="1" applyAlignment="1" applyProtection="1">
      <alignment vertical="top" wrapText="1"/>
      <protection hidden="1"/>
    </xf>
    <xf numFmtId="0" fontId="9" fillId="0" borderId="9" xfId="0" applyFont="1" applyBorder="1" applyAlignment="1" applyProtection="1">
      <alignment vertical="top" wrapText="1"/>
      <protection hidden="1"/>
    </xf>
    <xf numFmtId="0" fontId="9" fillId="0" borderId="6" xfId="0" applyFont="1" applyBorder="1" applyAlignment="1" applyProtection="1">
      <alignment vertical="top" wrapText="1"/>
      <protection hidden="1"/>
    </xf>
    <xf numFmtId="0" fontId="9" fillId="0" borderId="34" xfId="0" applyFont="1" applyBorder="1" applyAlignment="1" applyProtection="1">
      <alignment vertical="top" wrapText="1"/>
      <protection hidden="1"/>
    </xf>
    <xf numFmtId="0" fontId="9" fillId="0" borderId="32" xfId="0" applyFont="1" applyBorder="1" applyAlignment="1" applyProtection="1">
      <alignment vertical="top" wrapText="1"/>
      <protection hidden="1"/>
    </xf>
    <xf numFmtId="0" fontId="45" fillId="4" borderId="0" xfId="0" applyFont="1" applyFill="1" applyAlignment="1" applyProtection="1">
      <alignment horizontal="left" vertical="top" wrapText="1"/>
      <protection hidden="1"/>
    </xf>
    <xf numFmtId="0" fontId="13" fillId="4" borderId="0" xfId="0" applyFont="1" applyFill="1" applyAlignment="1" applyProtection="1">
      <alignment horizontal="center"/>
      <protection locked="0" hidden="1"/>
    </xf>
    <xf numFmtId="9" fontId="13" fillId="4" borderId="0" xfId="1" applyFont="1" applyFill="1" applyBorder="1" applyAlignment="1" applyProtection="1">
      <alignment horizontal="center"/>
      <protection locked="0" hidden="1"/>
    </xf>
    <xf numFmtId="0" fontId="18" fillId="0" borderId="0" xfId="0" applyFont="1" applyAlignment="1" applyProtection="1">
      <alignment horizontal="left" vertical="center" wrapText="1"/>
      <protection locked="0" hidden="1"/>
    </xf>
    <xf numFmtId="0" fontId="57" fillId="0" borderId="0" xfId="0" applyFont="1" applyAlignment="1" applyProtection="1">
      <alignment horizontal="left" vertical="center" wrapText="1"/>
      <protection locked="0" hidden="1"/>
    </xf>
    <xf numFmtId="0" fontId="18" fillId="0" borderId="0" xfId="0" applyFont="1" applyAlignment="1" applyProtection="1">
      <alignment horizontal="center"/>
      <protection locked="0" hidden="1"/>
    </xf>
    <xf numFmtId="0" fontId="18" fillId="0" borderId="0" xfId="0" applyFont="1" applyProtection="1">
      <protection locked="0" hidden="1"/>
    </xf>
    <xf numFmtId="0" fontId="18" fillId="0" borderId="0" xfId="0" applyFont="1"/>
    <xf numFmtId="0" fontId="18" fillId="0" borderId="0" xfId="0" applyFont="1" applyAlignment="1" applyProtection="1">
      <alignment horizontal="left" vertical="center"/>
      <protection locked="0" hidden="1"/>
    </xf>
    <xf numFmtId="0" fontId="57" fillId="0" borderId="0" xfId="0" applyFont="1" applyAlignment="1" applyProtection="1">
      <alignment horizontal="left" vertical="center"/>
      <protection locked="0" hidden="1"/>
    </xf>
    <xf numFmtId="0" fontId="13" fillId="3" borderId="0" xfId="0" applyFont="1" applyFill="1" applyProtection="1">
      <protection locked="0" hidden="1"/>
    </xf>
    <xf numFmtId="0" fontId="24" fillId="4" borderId="12" xfId="0" applyFont="1" applyFill="1" applyBorder="1" applyAlignment="1" applyProtection="1">
      <alignment horizontal="left" vertical="center"/>
      <protection hidden="1"/>
    </xf>
    <xf numFmtId="0" fontId="18" fillId="0" borderId="87" xfId="0" applyFont="1" applyBorder="1" applyAlignment="1" applyProtection="1">
      <alignment horizontal="center"/>
      <protection locked="0" hidden="1"/>
    </xf>
    <xf numFmtId="0" fontId="18" fillId="0" borderId="19" xfId="0" applyFont="1" applyBorder="1" applyAlignment="1" applyProtection="1">
      <alignment horizontal="center"/>
      <protection locked="0" hidden="1"/>
    </xf>
    <xf numFmtId="0" fontId="13" fillId="0" borderId="1" xfId="0" applyFont="1" applyBorder="1" applyAlignment="1">
      <alignment horizontal="center" vertical="center" wrapText="1"/>
    </xf>
    <xf numFmtId="0" fontId="13" fillId="0" borderId="0" xfId="0" applyFont="1" applyAlignment="1">
      <alignment horizontal="center"/>
    </xf>
    <xf numFmtId="0" fontId="47" fillId="0" borderId="0" xfId="0" applyFont="1" applyAlignment="1">
      <alignment wrapText="1"/>
    </xf>
    <xf numFmtId="166" fontId="13" fillId="0" borderId="0" xfId="2" applyFont="1" applyBorder="1" applyAlignment="1">
      <alignment wrapText="1"/>
    </xf>
    <xf numFmtId="0" fontId="67" fillId="0" borderId="6" xfId="0" applyFont="1" applyBorder="1" applyAlignment="1" applyProtection="1">
      <alignment vertical="center"/>
      <protection hidden="1"/>
    </xf>
    <xf numFmtId="0" fontId="67" fillId="0" borderId="0" xfId="0" applyFont="1" applyAlignment="1" applyProtection="1">
      <alignment vertical="center"/>
      <protection hidden="1"/>
    </xf>
    <xf numFmtId="0" fontId="67" fillId="0" borderId="34" xfId="0" applyFont="1" applyBorder="1" applyAlignment="1" applyProtection="1">
      <alignment vertical="center"/>
      <protection hidden="1"/>
    </xf>
    <xf numFmtId="0" fontId="67" fillId="0" borderId="32" xfId="0" applyFont="1" applyBorder="1" applyAlignment="1" applyProtection="1">
      <alignment vertical="center"/>
      <protection hidden="1"/>
    </xf>
    <xf numFmtId="0" fontId="62" fillId="0" borderId="63" xfId="0" applyFont="1" applyBorder="1" applyAlignment="1" applyProtection="1">
      <alignment horizontal="center" wrapText="1"/>
      <protection locked="0" hidden="1"/>
    </xf>
    <xf numFmtId="0" fontId="13" fillId="8" borderId="20" xfId="0" applyFont="1" applyFill="1" applyBorder="1" applyAlignment="1" applyProtection="1">
      <alignment horizontal="center"/>
      <protection locked="0" hidden="1"/>
    </xf>
    <xf numFmtId="0" fontId="32" fillId="0" borderId="0" xfId="0" applyFont="1" applyAlignment="1" applyProtection="1">
      <alignment horizontal="center" vertical="center"/>
      <protection locked="0" hidden="1"/>
    </xf>
    <xf numFmtId="0" fontId="13" fillId="8" borderId="0" xfId="0" applyFont="1" applyFill="1" applyAlignment="1" applyProtection="1">
      <alignment horizontal="center"/>
      <protection locked="0" hidden="1"/>
    </xf>
    <xf numFmtId="0" fontId="13" fillId="8" borderId="1" xfId="0" applyFont="1" applyFill="1" applyBorder="1" applyAlignment="1" applyProtection="1">
      <alignment horizontal="center"/>
      <protection locked="0" hidden="1"/>
    </xf>
    <xf numFmtId="0" fontId="20" fillId="0" borderId="0" xfId="0" applyFont="1" applyAlignment="1">
      <alignment horizontal="left" vertical="top"/>
    </xf>
    <xf numFmtId="0" fontId="7" fillId="0" borderId="0" xfId="0" applyFont="1" applyProtection="1">
      <protection locked="0" hidden="1"/>
    </xf>
    <xf numFmtId="0" fontId="80" fillId="0" borderId="0" xfId="0" applyFont="1" applyAlignment="1" applyProtection="1">
      <alignment horizontal="left"/>
      <protection locked="0" hidden="1"/>
    </xf>
    <xf numFmtId="0" fontId="7" fillId="0" borderId="0" xfId="0" applyFont="1"/>
    <xf numFmtId="0" fontId="62" fillId="0" borderId="77" xfId="0" applyFont="1" applyBorder="1" applyAlignment="1" applyProtection="1">
      <alignment horizontal="center" wrapText="1"/>
      <protection locked="0" hidden="1"/>
    </xf>
    <xf numFmtId="0" fontId="13" fillId="10" borderId="1" xfId="0" applyFont="1" applyFill="1" applyBorder="1" applyAlignment="1" applyProtection="1">
      <alignment horizontal="center"/>
      <protection locked="0" hidden="1"/>
    </xf>
    <xf numFmtId="0" fontId="13" fillId="7" borderId="0" xfId="0" applyFont="1" applyFill="1" applyAlignment="1" applyProtection="1">
      <alignment wrapText="1"/>
      <protection locked="0" hidden="1"/>
    </xf>
    <xf numFmtId="0" fontId="13" fillId="10" borderId="0" xfId="0" applyFont="1" applyFill="1" applyAlignment="1" applyProtection="1">
      <alignment vertical="top" wrapText="1"/>
      <protection locked="0" hidden="1"/>
    </xf>
    <xf numFmtId="0" fontId="18" fillId="0" borderId="0" xfId="0" applyFont="1" applyProtection="1">
      <protection hidden="1"/>
    </xf>
    <xf numFmtId="0" fontId="45" fillId="4" borderId="63" xfId="0" applyFont="1" applyFill="1" applyBorder="1" applyAlignment="1" applyProtection="1">
      <alignment horizontal="left" wrapText="1"/>
      <protection hidden="1"/>
    </xf>
    <xf numFmtId="0" fontId="49" fillId="0" borderId="0" xfId="0" applyFont="1" applyAlignment="1" applyProtection="1">
      <alignment wrapText="1"/>
      <protection hidden="1"/>
    </xf>
    <xf numFmtId="9" fontId="45" fillId="0" borderId="0" xfId="1" applyFont="1" applyFill="1" applyBorder="1" applyAlignment="1" applyProtection="1">
      <alignment horizontal="left"/>
      <protection locked="0" hidden="1"/>
    </xf>
    <xf numFmtId="9" fontId="32" fillId="0" borderId="0" xfId="1" applyFont="1" applyFill="1" applyBorder="1" applyAlignment="1" applyProtection="1">
      <alignment horizontal="center"/>
      <protection locked="0" hidden="1"/>
    </xf>
    <xf numFmtId="0" fontId="99" fillId="0" borderId="0" xfId="0" applyFont="1" applyAlignment="1" applyProtection="1">
      <alignment horizontal="left"/>
      <protection locked="0" hidden="1"/>
    </xf>
    <xf numFmtId="0" fontId="32" fillId="0" borderId="0" xfId="0" applyFont="1" applyAlignment="1" applyProtection="1">
      <alignment horizontal="left"/>
      <protection locked="0" hidden="1"/>
    </xf>
    <xf numFmtId="0" fontId="50" fillId="0" borderId="0" xfId="0" applyFont="1" applyAlignment="1" applyProtection="1">
      <alignment horizontal="left" wrapText="1"/>
      <protection locked="0" hidden="1"/>
    </xf>
    <xf numFmtId="0" fontId="37" fillId="0" borderId="0" xfId="0" applyFont="1" applyAlignment="1" applyProtection="1">
      <alignment wrapText="1"/>
      <protection locked="0" hidden="1"/>
    </xf>
    <xf numFmtId="9" fontId="32" fillId="0" borderId="0" xfId="1" applyFont="1" applyFill="1" applyBorder="1" applyAlignment="1" applyProtection="1">
      <alignment horizontal="center" wrapText="1"/>
      <protection locked="0" hidden="1"/>
    </xf>
    <xf numFmtId="0" fontId="32" fillId="0" borderId="0" xfId="0" applyFont="1" applyAlignment="1" applyProtection="1">
      <alignment horizontal="left" wrapText="1"/>
      <protection locked="0" hidden="1"/>
    </xf>
    <xf numFmtId="0" fontId="32" fillId="0" borderId="0" xfId="0" applyFont="1" applyAlignment="1" applyProtection="1">
      <alignment horizontal="center" wrapText="1"/>
      <protection locked="0" hidden="1"/>
    </xf>
    <xf numFmtId="0" fontId="99" fillId="0" borderId="0" xfId="0" applyFont="1" applyAlignment="1" applyProtection="1">
      <alignment horizontal="left" wrapText="1"/>
      <protection locked="0" hidden="1"/>
    </xf>
    <xf numFmtId="0" fontId="6" fillId="0" borderId="0" xfId="0" applyFont="1" applyAlignment="1">
      <alignment vertical="top"/>
    </xf>
    <xf numFmtId="9" fontId="13" fillId="13" borderId="63" xfId="1" applyFont="1" applyFill="1" applyBorder="1" applyAlignment="1" applyProtection="1">
      <alignment horizontal="center"/>
      <protection locked="0" hidden="1"/>
    </xf>
    <xf numFmtId="9" fontId="13" fillId="13" borderId="1" xfId="1" applyFont="1" applyFill="1" applyBorder="1" applyAlignment="1" applyProtection="1">
      <alignment horizontal="center"/>
      <protection locked="0" hidden="1"/>
    </xf>
    <xf numFmtId="0" fontId="76" fillId="0" borderId="0" xfId="0" applyFont="1"/>
    <xf numFmtId="0" fontId="67" fillId="0" borderId="34" xfId="0" applyFont="1" applyBorder="1" applyAlignment="1" applyProtection="1">
      <alignment horizontal="left" vertical="center"/>
      <protection hidden="1"/>
    </xf>
    <xf numFmtId="0" fontId="76" fillId="0" borderId="0" xfId="0" applyFont="1" applyProtection="1">
      <protection hidden="1"/>
    </xf>
    <xf numFmtId="0" fontId="9" fillId="0" borderId="1" xfId="0" applyFont="1" applyBorder="1" applyProtection="1">
      <protection hidden="1"/>
    </xf>
    <xf numFmtId="0" fontId="9" fillId="0" borderId="1" xfId="0" applyFont="1" applyBorder="1" applyAlignment="1" applyProtection="1">
      <alignment horizontal="center"/>
      <protection hidden="1"/>
    </xf>
    <xf numFmtId="167" fontId="13" fillId="13" borderId="63" xfId="1" applyNumberFormat="1" applyFont="1" applyFill="1" applyBorder="1" applyAlignment="1" applyProtection="1">
      <alignment horizontal="center"/>
      <protection locked="0" hidden="1"/>
    </xf>
    <xf numFmtId="167" fontId="13" fillId="0" borderId="0" xfId="0" applyNumberFormat="1" applyFont="1" applyProtection="1">
      <protection locked="0" hidden="1"/>
    </xf>
    <xf numFmtId="167" fontId="13" fillId="13" borderId="1" xfId="1" applyNumberFormat="1" applyFont="1" applyFill="1" applyBorder="1" applyAlignment="1" applyProtection="1">
      <alignment horizontal="center"/>
      <protection locked="0" hidden="1"/>
    </xf>
    <xf numFmtId="167" fontId="13" fillId="0" borderId="0" xfId="0" applyNumberFormat="1" applyFont="1" applyAlignment="1" applyProtection="1">
      <alignment horizontal="left"/>
      <protection locked="0" hidden="1"/>
    </xf>
    <xf numFmtId="167" fontId="13" fillId="0" borderId="0" xfId="0" applyNumberFormat="1" applyFont="1" applyAlignment="1" applyProtection="1">
      <alignment wrapText="1"/>
      <protection locked="0" hidden="1"/>
    </xf>
    <xf numFmtId="167" fontId="13" fillId="0" borderId="0" xfId="0" applyNumberFormat="1" applyFont="1" applyAlignment="1" applyProtection="1">
      <alignment horizontal="left" vertical="center" wrapText="1"/>
      <protection locked="0" hidden="1"/>
    </xf>
    <xf numFmtId="0" fontId="92" fillId="0" borderId="0" xfId="0" applyFont="1" applyAlignment="1">
      <alignment horizontal="left" vertical="top"/>
    </xf>
    <xf numFmtId="0" fontId="13" fillId="0" borderId="21" xfId="0" applyFont="1" applyBorder="1" applyAlignment="1">
      <alignment vertical="top"/>
    </xf>
    <xf numFmtId="0" fontId="13" fillId="0" borderId="22" xfId="0" applyFont="1" applyBorder="1" applyAlignment="1">
      <alignment vertical="top"/>
    </xf>
    <xf numFmtId="2" fontId="13" fillId="0" borderId="21" xfId="0" applyNumberFormat="1" applyFont="1" applyBorder="1" applyAlignment="1">
      <alignment vertical="top"/>
    </xf>
    <xf numFmtId="0" fontId="13" fillId="0" borderId="22" xfId="0" applyFont="1" applyBorder="1"/>
    <xf numFmtId="0" fontId="64" fillId="0" borderId="2" xfId="0" applyFont="1" applyBorder="1" applyAlignment="1">
      <alignment horizontal="right"/>
    </xf>
    <xf numFmtId="0" fontId="13" fillId="0" borderId="63" xfId="0" applyFont="1" applyBorder="1" applyAlignment="1" applyProtection="1">
      <alignment horizontal="center"/>
      <protection locked="0" hidden="1"/>
    </xf>
    <xf numFmtId="0" fontId="2" fillId="0" borderId="0" xfId="0" applyFont="1"/>
    <xf numFmtId="0" fontId="65" fillId="0" borderId="0" xfId="0" applyFont="1" applyProtection="1">
      <protection hidden="1"/>
    </xf>
    <xf numFmtId="0" fontId="77" fillId="0" borderId="0" xfId="0" applyFont="1"/>
    <xf numFmtId="49" fontId="13" fillId="0" borderId="0" xfId="0" applyNumberFormat="1" applyFont="1" applyAlignment="1">
      <alignment horizontal="left" vertical="top"/>
    </xf>
    <xf numFmtId="0" fontId="13" fillId="0" borderId="0" xfId="0" applyFont="1" applyAlignment="1" applyProtection="1">
      <alignment horizontal="left" vertical="top" wrapText="1"/>
      <protection locked="0"/>
    </xf>
    <xf numFmtId="0" fontId="69" fillId="0" borderId="0" xfId="0" applyFont="1" applyAlignment="1">
      <alignment horizontal="left" vertical="top"/>
    </xf>
    <xf numFmtId="0" fontId="69" fillId="0" borderId="0" xfId="0" applyFont="1" applyAlignment="1">
      <alignment vertical="top"/>
    </xf>
    <xf numFmtId="0" fontId="7" fillId="0" borderId="0" xfId="0" applyFont="1" applyAlignment="1">
      <alignment wrapText="1"/>
    </xf>
    <xf numFmtId="0" fontId="7" fillId="0" borderId="0" xfId="0" applyFont="1" applyAlignment="1" applyProtection="1">
      <alignment horizontal="center"/>
      <protection locked="0" hidden="1"/>
    </xf>
    <xf numFmtId="0" fontId="5" fillId="0" borderId="0" xfId="0" applyFont="1"/>
    <xf numFmtId="0" fontId="35" fillId="0" borderId="0" xfId="0" applyFont="1" applyAlignment="1" applyProtection="1">
      <alignment horizontal="left" vertical="top" wrapText="1"/>
      <protection locked="0" hidden="1"/>
    </xf>
    <xf numFmtId="0" fontId="35" fillId="0" borderId="0" xfId="0" applyFont="1" applyAlignment="1">
      <alignment wrapText="1"/>
    </xf>
    <xf numFmtId="0" fontId="35" fillId="0" borderId="0" xfId="0" applyFont="1" applyAlignment="1" applyProtection="1">
      <alignment horizontal="center" wrapText="1"/>
      <protection locked="0" hidden="1"/>
    </xf>
    <xf numFmtId="0" fontId="35" fillId="0" borderId="0" xfId="0" applyFont="1" applyAlignment="1" applyProtection="1">
      <alignment wrapText="1"/>
      <protection locked="0" hidden="1"/>
    </xf>
    <xf numFmtId="0" fontId="13" fillId="0" borderId="6" xfId="0" applyFont="1" applyBorder="1" applyProtection="1">
      <protection hidden="1"/>
    </xf>
    <xf numFmtId="0" fontId="13" fillId="0" borderId="34" xfId="0" applyFont="1" applyBorder="1" applyProtection="1">
      <protection hidden="1"/>
    </xf>
    <xf numFmtId="0" fontId="13" fillId="0" borderId="36" xfId="0" applyFont="1" applyBorder="1" applyAlignment="1" applyProtection="1">
      <alignment vertical="top"/>
      <protection hidden="1"/>
    </xf>
    <xf numFmtId="0" fontId="13" fillId="0" borderId="34" xfId="0" applyFont="1" applyBorder="1" applyAlignment="1" applyProtection="1">
      <alignment vertical="top"/>
      <protection hidden="1"/>
    </xf>
    <xf numFmtId="0" fontId="13" fillId="8" borderId="63" xfId="0" applyFont="1" applyFill="1" applyBorder="1" applyAlignment="1" applyProtection="1">
      <alignment horizontal="center"/>
      <protection locked="0" hidden="1"/>
    </xf>
    <xf numFmtId="0" fontId="13" fillId="8" borderId="0" xfId="0" applyFont="1" applyFill="1" applyAlignment="1" applyProtection="1">
      <alignment horizontal="center" vertical="top"/>
      <protection locked="0" hidden="1"/>
    </xf>
    <xf numFmtId="0" fontId="21" fillId="0" borderId="0" xfId="0" applyFont="1" applyAlignment="1" applyProtection="1">
      <alignment horizontal="center" vertical="top" wrapText="1"/>
      <protection locked="0" hidden="1"/>
    </xf>
    <xf numFmtId="0" fontId="13" fillId="11" borderId="0" xfId="0" applyFont="1" applyFill="1" applyAlignment="1" applyProtection="1">
      <alignment vertical="top"/>
      <protection locked="0" hidden="1"/>
    </xf>
    <xf numFmtId="0" fontId="13" fillId="7" borderId="0" xfId="0" applyFont="1" applyFill="1" applyAlignment="1" applyProtection="1">
      <alignment vertical="top"/>
      <protection locked="0" hidden="1"/>
    </xf>
    <xf numFmtId="0" fontId="35" fillId="0" borderId="0" xfId="0" applyFont="1" applyAlignment="1" applyProtection="1">
      <alignment horizontal="center" vertical="top"/>
      <protection locked="0" hidden="1"/>
    </xf>
    <xf numFmtId="0" fontId="32" fillId="0" borderId="0" xfId="0" applyFont="1" applyAlignment="1" applyProtection="1">
      <alignment horizontal="center" vertical="top"/>
      <protection locked="0" hidden="1"/>
    </xf>
    <xf numFmtId="0" fontId="23" fillId="0" borderId="0" xfId="0" applyFont="1" applyAlignment="1" applyProtection="1">
      <alignment vertical="top" wrapText="1"/>
      <protection locked="0" hidden="1"/>
    </xf>
    <xf numFmtId="0" fontId="35" fillId="0" borderId="0" xfId="0" applyFont="1" applyAlignment="1" applyProtection="1">
      <alignment horizontal="center" vertical="top" wrapText="1"/>
      <protection locked="0" hidden="1"/>
    </xf>
    <xf numFmtId="0" fontId="35" fillId="0" borderId="0" xfId="0" applyFont="1" applyAlignment="1" applyProtection="1">
      <alignment vertical="top"/>
      <protection locked="0" hidden="1"/>
    </xf>
    <xf numFmtId="0" fontId="13" fillId="7" borderId="0" xfId="0" applyFont="1" applyFill="1" applyAlignment="1" applyProtection="1">
      <alignment vertical="top" wrapText="1"/>
      <protection locked="0" hidden="1"/>
    </xf>
    <xf numFmtId="0" fontId="21" fillId="0" borderId="0" xfId="0" applyFont="1" applyAlignment="1" applyProtection="1">
      <alignment vertical="top"/>
      <protection locked="0" hidden="1"/>
    </xf>
    <xf numFmtId="0" fontId="37" fillId="0" borderId="15" xfId="0" applyFont="1" applyBorder="1" applyAlignment="1" applyProtection="1">
      <alignment horizontal="right" vertical="center"/>
      <protection hidden="1"/>
    </xf>
    <xf numFmtId="0" fontId="102" fillId="0" borderId="0" xfId="0" applyFont="1" applyAlignment="1" applyProtection="1">
      <alignment horizontal="left" vertical="top"/>
      <protection locked="0" hidden="1"/>
    </xf>
    <xf numFmtId="0" fontId="99" fillId="0" borderId="0" xfId="0" applyFont="1" applyAlignment="1" applyProtection="1">
      <alignment horizontal="left" vertical="top"/>
      <protection locked="0" hidden="1"/>
    </xf>
    <xf numFmtId="0" fontId="99" fillId="0" borderId="0" xfId="0" applyFont="1" applyAlignment="1" applyProtection="1">
      <alignment horizontal="left" vertical="top" wrapText="1"/>
      <protection locked="0" hidden="1"/>
    </xf>
    <xf numFmtId="168" fontId="99" fillId="0" borderId="0" xfId="0" applyNumberFormat="1" applyFont="1" applyAlignment="1" applyProtection="1">
      <alignment horizontal="left" vertical="top" wrapText="1"/>
      <protection locked="0" hidden="1"/>
    </xf>
    <xf numFmtId="2" fontId="99" fillId="0" borderId="0" xfId="0" applyNumberFormat="1" applyFont="1" applyAlignment="1" applyProtection="1">
      <alignment horizontal="left" vertical="top" wrapText="1"/>
      <protection locked="0" hidden="1"/>
    </xf>
    <xf numFmtId="166" fontId="13" fillId="0" borderId="0" xfId="2" applyFont="1" applyAlignment="1" applyProtection="1">
      <alignment horizontal="center" vertical="top" wrapText="1"/>
      <protection locked="0" hidden="1"/>
    </xf>
    <xf numFmtId="0" fontId="21" fillId="0" borderId="0" xfId="0" applyFont="1" applyAlignment="1" applyProtection="1">
      <alignment horizontal="center" vertical="top"/>
      <protection locked="0" hidden="1"/>
    </xf>
    <xf numFmtId="0" fontId="18" fillId="0" borderId="0" xfId="0" applyFont="1" applyAlignment="1">
      <alignment horizontal="center" vertical="top"/>
    </xf>
    <xf numFmtId="0" fontId="82" fillId="0" borderId="0" xfId="0" applyFont="1" applyAlignment="1">
      <alignment horizontal="left" vertical="top" wrapText="1"/>
    </xf>
    <xf numFmtId="0" fontId="82" fillId="0" borderId="0" xfId="0" applyFont="1" applyAlignment="1">
      <alignment horizontal="center" vertical="top"/>
    </xf>
    <xf numFmtId="0" fontId="82" fillId="0" borderId="0" xfId="0" applyFont="1" applyAlignment="1">
      <alignment vertical="top" wrapText="1"/>
    </xf>
    <xf numFmtId="0" fontId="1" fillId="0" borderId="5" xfId="0" applyFont="1" applyBorder="1" applyAlignment="1" applyProtection="1">
      <alignment vertical="top" wrapText="1"/>
      <protection locked="0"/>
    </xf>
    <xf numFmtId="0" fontId="84" fillId="0" borderId="0" xfId="0" applyFont="1" applyAlignment="1" applyProtection="1">
      <alignment horizontal="center" wrapText="1"/>
      <protection hidden="1"/>
    </xf>
    <xf numFmtId="0" fontId="9" fillId="4" borderId="3" xfId="0" applyFont="1" applyFill="1" applyBorder="1" applyAlignment="1" applyProtection="1">
      <alignment vertical="top" wrapText="1"/>
      <protection hidden="1"/>
    </xf>
    <xf numFmtId="0" fontId="93" fillId="0" borderId="0" xfId="0" applyFont="1" applyAlignment="1" applyProtection="1">
      <alignment vertical="center"/>
      <protection hidden="1"/>
    </xf>
    <xf numFmtId="0" fontId="13" fillId="0" borderId="0" xfId="0" applyFont="1" applyAlignment="1">
      <alignment horizontal="justify"/>
    </xf>
    <xf numFmtId="49" fontId="18" fillId="0" borderId="0" xfId="0" applyNumberFormat="1" applyFont="1" applyAlignment="1">
      <alignment horizontal="center"/>
    </xf>
    <xf numFmtId="49" fontId="13" fillId="0" borderId="0" xfId="0" applyNumberFormat="1" applyFont="1" applyAlignment="1">
      <alignment horizontal="center"/>
    </xf>
    <xf numFmtId="0" fontId="13" fillId="0" borderId="38" xfId="0" applyFont="1" applyBorder="1" applyAlignment="1" applyProtection="1">
      <alignment vertical="top"/>
      <protection hidden="1"/>
    </xf>
    <xf numFmtId="0" fontId="13" fillId="0" borderId="33" xfId="0" applyFont="1" applyBorder="1" applyAlignment="1" applyProtection="1">
      <alignment vertical="top"/>
      <protection hidden="1"/>
    </xf>
    <xf numFmtId="0" fontId="9" fillId="0" borderId="36" xfId="0" applyFont="1" applyBorder="1" applyAlignment="1" applyProtection="1">
      <alignment vertical="top" wrapText="1"/>
      <protection hidden="1"/>
    </xf>
    <xf numFmtId="0" fontId="9" fillId="0" borderId="37" xfId="0" applyFont="1" applyBorder="1" applyAlignment="1" applyProtection="1">
      <alignment vertical="top" wrapText="1"/>
      <protection hidden="1"/>
    </xf>
    <xf numFmtId="0" fontId="6" fillId="0" borderId="0" xfId="0" applyFont="1" applyAlignment="1">
      <alignment horizontal="left" vertical="top"/>
    </xf>
    <xf numFmtId="0" fontId="9" fillId="0" borderId="0" xfId="0" applyFont="1" applyAlignment="1">
      <alignment horizontal="left" vertical="top"/>
    </xf>
    <xf numFmtId="0" fontId="35" fillId="0" borderId="0" xfId="0" applyFont="1" applyAlignment="1">
      <alignment vertical="top"/>
    </xf>
    <xf numFmtId="0" fontId="13" fillId="0" borderId="0" xfId="0" applyFont="1" applyAlignment="1">
      <alignment horizontal="left" wrapText="1"/>
    </xf>
    <xf numFmtId="0" fontId="66" fillId="0" borderId="15" xfId="0" applyFont="1" applyBorder="1" applyAlignment="1" applyProtection="1">
      <alignment horizontal="right" vertical="center" wrapText="1"/>
      <protection hidden="1"/>
    </xf>
    <xf numFmtId="0" fontId="20" fillId="4" borderId="71" xfId="0" applyFont="1" applyFill="1" applyBorder="1" applyAlignment="1" applyProtection="1">
      <alignment vertical="top" wrapText="1"/>
      <protection hidden="1"/>
    </xf>
    <xf numFmtId="0" fontId="20" fillId="4" borderId="13" xfId="0" applyFont="1" applyFill="1" applyBorder="1" applyAlignment="1" applyProtection="1">
      <alignment vertical="top" wrapText="1"/>
      <protection hidden="1"/>
    </xf>
    <xf numFmtId="0" fontId="20" fillId="4" borderId="5" xfId="0" applyFont="1" applyFill="1" applyBorder="1" applyAlignment="1" applyProtection="1">
      <alignment vertical="top" wrapText="1"/>
      <protection hidden="1"/>
    </xf>
    <xf numFmtId="0" fontId="20" fillId="4" borderId="71" xfId="0" applyFont="1" applyFill="1" applyBorder="1" applyAlignment="1">
      <alignment vertical="top" wrapText="1"/>
    </xf>
    <xf numFmtId="0" fontId="20" fillId="4" borderId="5" xfId="0" applyFont="1" applyFill="1" applyBorder="1" applyAlignment="1">
      <alignment vertical="top" wrapText="1"/>
    </xf>
    <xf numFmtId="0" fontId="20" fillId="4" borderId="13" xfId="0" applyFont="1" applyFill="1" applyBorder="1" applyAlignment="1">
      <alignment vertical="top" wrapText="1"/>
    </xf>
    <xf numFmtId="0" fontId="8" fillId="4" borderId="0" xfId="0" applyFont="1" applyFill="1" applyAlignment="1" applyProtection="1">
      <alignment vertical="top" wrapText="1"/>
      <protection hidden="1"/>
    </xf>
    <xf numFmtId="0" fontId="8" fillId="4" borderId="12" xfId="0" applyFont="1" applyFill="1" applyBorder="1" applyAlignment="1" applyProtection="1">
      <alignment vertical="top" wrapText="1"/>
      <protection hidden="1"/>
    </xf>
    <xf numFmtId="0" fontId="7" fillId="0" borderId="0" xfId="0" applyFont="1" applyProtection="1">
      <protection hidden="1"/>
    </xf>
    <xf numFmtId="0" fontId="13" fillId="0" borderId="0" xfId="0" applyFont="1" applyAlignment="1" applyProtection="1">
      <alignment horizontal="left" vertical="center" wrapText="1"/>
      <protection hidden="1"/>
    </xf>
    <xf numFmtId="0" fontId="98" fillId="0" borderId="0" xfId="0" applyFont="1" applyAlignment="1" applyProtection="1">
      <alignment horizontal="left" vertical="top" wrapText="1"/>
      <protection hidden="1"/>
    </xf>
    <xf numFmtId="0" fontId="32" fillId="0" borderId="0" xfId="0" applyFont="1" applyProtection="1">
      <protection hidden="1"/>
    </xf>
    <xf numFmtId="0" fontId="20" fillId="0" borderId="0" xfId="0" applyFont="1" applyAlignment="1" applyProtection="1">
      <alignment horizontal="left" vertical="top"/>
      <protection hidden="1"/>
    </xf>
    <xf numFmtId="0" fontId="6" fillId="0" borderId="0" xfId="0" applyFont="1" applyAlignment="1" applyProtection="1">
      <alignment vertical="top"/>
      <protection hidden="1"/>
    </xf>
    <xf numFmtId="0" fontId="69" fillId="0" borderId="0" xfId="0" applyFont="1" applyAlignment="1" applyProtection="1">
      <alignment horizontal="left" vertical="top"/>
      <protection hidden="1"/>
    </xf>
    <xf numFmtId="0" fontId="4" fillId="0" borderId="0" xfId="0" applyFont="1" applyAlignment="1" applyProtection="1">
      <alignment vertical="top"/>
      <protection hidden="1"/>
    </xf>
    <xf numFmtId="0" fontId="6" fillId="0" borderId="0" xfId="0" applyFont="1" applyAlignment="1" applyProtection="1">
      <alignment horizontal="left" vertical="top"/>
      <protection hidden="1"/>
    </xf>
    <xf numFmtId="0" fontId="5" fillId="0" borderId="0" xfId="0" applyFont="1" applyProtection="1">
      <protection hidden="1"/>
    </xf>
    <xf numFmtId="0" fontId="13" fillId="0" borderId="0" xfId="0" applyFont="1" applyAlignment="1" applyProtection="1">
      <alignment horizontal="left" vertical="top" wrapText="1"/>
      <protection hidden="1"/>
    </xf>
    <xf numFmtId="0" fontId="8" fillId="4" borderId="9" xfId="0" applyFont="1" applyFill="1" applyBorder="1" applyAlignment="1" applyProtection="1">
      <alignment vertical="top" wrapText="1"/>
      <protection hidden="1"/>
    </xf>
    <xf numFmtId="0" fontId="13" fillId="4" borderId="3" xfId="0" applyFont="1" applyFill="1" applyBorder="1" applyAlignment="1" applyProtection="1">
      <alignment vertical="top" wrapText="1"/>
      <protection hidden="1"/>
    </xf>
    <xf numFmtId="0" fontId="1" fillId="4" borderId="71" xfId="0" applyFont="1" applyFill="1" applyBorder="1" applyAlignment="1" applyProtection="1">
      <alignment horizontal="left" vertical="top" wrapText="1"/>
      <protection hidden="1"/>
    </xf>
    <xf numFmtId="2" fontId="9" fillId="4" borderId="0" xfId="0" applyNumberFormat="1" applyFont="1" applyFill="1" applyAlignment="1" applyProtection="1">
      <alignment horizontal="left" vertical="top" wrapText="1"/>
      <protection hidden="1"/>
    </xf>
    <xf numFmtId="0" fontId="1" fillId="4" borderId="5" xfId="0" applyFont="1" applyFill="1" applyBorder="1" applyAlignment="1" applyProtection="1">
      <alignment horizontal="left" vertical="top" wrapText="1"/>
      <protection hidden="1"/>
    </xf>
    <xf numFmtId="0" fontId="13" fillId="4" borderId="3" xfId="0" applyFont="1" applyFill="1" applyBorder="1" applyAlignment="1" applyProtection="1">
      <alignment vertical="top"/>
      <protection hidden="1"/>
    </xf>
    <xf numFmtId="2" fontId="9" fillId="4" borderId="12" xfId="0" applyNumberFormat="1" applyFont="1" applyFill="1" applyBorder="1" applyAlignment="1" applyProtection="1">
      <alignment horizontal="left" vertical="top" wrapText="1"/>
      <protection hidden="1"/>
    </xf>
    <xf numFmtId="0" fontId="1" fillId="4" borderId="13" xfId="0" applyFont="1" applyFill="1" applyBorder="1" applyAlignment="1" applyProtection="1">
      <alignment horizontal="left" vertical="top" wrapText="1"/>
      <protection hidden="1"/>
    </xf>
    <xf numFmtId="0" fontId="9" fillId="4" borderId="12" xfId="0" applyFont="1" applyFill="1" applyBorder="1" applyAlignment="1" applyProtection="1">
      <alignment vertical="top"/>
      <protection hidden="1"/>
    </xf>
    <xf numFmtId="0" fontId="9" fillId="4" borderId="13" xfId="0" applyFont="1" applyFill="1" applyBorder="1" applyAlignment="1" applyProtection="1">
      <alignment vertical="top" wrapText="1"/>
      <protection hidden="1"/>
    </xf>
    <xf numFmtId="49" fontId="9" fillId="5" borderId="8" xfId="0" applyNumberFormat="1" applyFont="1" applyFill="1" applyBorder="1" applyAlignment="1" applyProtection="1">
      <alignment horizontal="justify" vertical="top"/>
      <protection hidden="1"/>
    </xf>
    <xf numFmtId="49" fontId="13" fillId="5" borderId="4" xfId="0" applyNumberFormat="1" applyFont="1" applyFill="1" applyBorder="1" applyAlignment="1" applyProtection="1">
      <alignment horizontal="justify" vertical="top"/>
      <protection hidden="1"/>
    </xf>
    <xf numFmtId="49" fontId="13" fillId="5" borderId="11" xfId="0" applyNumberFormat="1" applyFont="1" applyFill="1" applyBorder="1" applyAlignment="1" applyProtection="1">
      <alignment horizontal="justify" vertical="top"/>
      <protection hidden="1"/>
    </xf>
    <xf numFmtId="0" fontId="13" fillId="4" borderId="0" xfId="0" applyFont="1" applyFill="1" applyAlignment="1" applyProtection="1">
      <alignment vertical="top" wrapText="1"/>
      <protection hidden="1"/>
    </xf>
    <xf numFmtId="0" fontId="9" fillId="4" borderId="0" xfId="0" applyFont="1" applyFill="1" applyAlignment="1" applyProtection="1">
      <alignment vertical="top"/>
      <protection hidden="1"/>
    </xf>
    <xf numFmtId="0" fontId="9" fillId="4" borderId="5" xfId="0" applyFont="1" applyFill="1" applyBorder="1" applyAlignment="1" applyProtection="1">
      <alignment vertical="top" wrapText="1"/>
      <protection hidden="1"/>
    </xf>
    <xf numFmtId="2" fontId="9" fillId="4" borderId="3" xfId="0" applyNumberFormat="1" applyFont="1" applyFill="1" applyBorder="1" applyAlignment="1" applyProtection="1">
      <alignment horizontal="left" vertical="top" wrapText="1"/>
      <protection hidden="1"/>
    </xf>
    <xf numFmtId="49" fontId="13" fillId="0" borderId="0" xfId="0" applyNumberFormat="1" applyFont="1" applyAlignment="1" applyProtection="1">
      <alignment horizontal="justify" vertical="top" wrapText="1"/>
      <protection hidden="1"/>
    </xf>
    <xf numFmtId="0" fontId="0" fillId="0" borderId="0" xfId="0" applyAlignment="1" applyProtection="1">
      <alignment horizontal="justify" vertical="top" wrapText="1"/>
      <protection hidden="1"/>
    </xf>
    <xf numFmtId="0" fontId="13" fillId="4" borderId="12" xfId="0" applyFont="1" applyFill="1" applyBorder="1" applyAlignment="1" applyProtection="1">
      <alignment vertical="top" wrapText="1"/>
      <protection hidden="1"/>
    </xf>
    <xf numFmtId="0" fontId="13" fillId="0" borderId="0" xfId="0" applyFont="1" applyAlignment="1" applyProtection="1">
      <alignment horizontal="left" vertical="top"/>
      <protection hidden="1"/>
    </xf>
    <xf numFmtId="0" fontId="77" fillId="0" borderId="0" xfId="0" applyFont="1" applyProtection="1">
      <protection hidden="1"/>
    </xf>
    <xf numFmtId="0" fontId="69" fillId="0" borderId="0" xfId="0" applyFont="1" applyAlignment="1" applyProtection="1">
      <alignment vertical="top"/>
      <protection hidden="1"/>
    </xf>
    <xf numFmtId="0" fontId="70" fillId="0" borderId="0" xfId="0" applyFont="1" applyProtection="1">
      <protection hidden="1"/>
    </xf>
    <xf numFmtId="0" fontId="8" fillId="4" borderId="3" xfId="0" applyFont="1" applyFill="1" applyBorder="1" applyAlignment="1" applyProtection="1">
      <alignment vertical="top" wrapText="1"/>
      <protection hidden="1"/>
    </xf>
    <xf numFmtId="49" fontId="42" fillId="5" borderId="4" xfId="0" applyNumberFormat="1" applyFont="1" applyFill="1" applyBorder="1" applyAlignment="1" applyProtection="1">
      <alignment horizontal="justify" vertical="top"/>
      <protection hidden="1"/>
    </xf>
    <xf numFmtId="49" fontId="42" fillId="5" borderId="11" xfId="0" applyNumberFormat="1" applyFont="1" applyFill="1" applyBorder="1" applyAlignment="1" applyProtection="1">
      <alignment horizontal="justify" vertical="top"/>
      <protection hidden="1"/>
    </xf>
    <xf numFmtId="0" fontId="36" fillId="4" borderId="13" xfId="0" applyFont="1" applyFill="1" applyBorder="1" applyAlignment="1" applyProtection="1">
      <alignment horizontal="left" vertical="center" wrapText="1"/>
      <protection hidden="1"/>
    </xf>
    <xf numFmtId="49" fontId="32" fillId="0" borderId="3" xfId="0" applyNumberFormat="1" applyFont="1" applyBorder="1" applyAlignment="1" applyProtection="1">
      <alignment horizontal="justify" vertical="top" wrapText="1"/>
      <protection hidden="1"/>
    </xf>
    <xf numFmtId="0" fontId="32" fillId="0" borderId="3" xfId="0" applyFont="1" applyBorder="1" applyAlignment="1" applyProtection="1">
      <alignment horizontal="justify" vertical="top" wrapText="1"/>
      <protection hidden="1"/>
    </xf>
    <xf numFmtId="0" fontId="13" fillId="0" borderId="3" xfId="0" applyFont="1" applyBorder="1" applyAlignment="1" applyProtection="1">
      <alignment vertical="top" wrapText="1"/>
      <protection hidden="1"/>
    </xf>
    <xf numFmtId="0" fontId="13" fillId="0" borderId="3" xfId="0" applyFont="1" applyBorder="1" applyAlignment="1" applyProtection="1">
      <alignment horizontal="left" vertical="top" wrapText="1"/>
      <protection hidden="1"/>
    </xf>
    <xf numFmtId="0" fontId="44" fillId="0" borderId="0" xfId="0" applyFont="1" applyAlignment="1" applyProtection="1">
      <alignment vertical="top"/>
      <protection hidden="1"/>
    </xf>
    <xf numFmtId="2" fontId="35" fillId="0" borderId="0" xfId="0" applyNumberFormat="1" applyFont="1" applyAlignment="1" applyProtection="1">
      <alignment horizontal="justify" vertical="top" wrapText="1"/>
      <protection hidden="1"/>
    </xf>
    <xf numFmtId="0" fontId="2" fillId="4" borderId="13" xfId="0" applyFont="1" applyFill="1" applyBorder="1" applyAlignment="1" applyProtection="1">
      <alignment vertical="top" wrapText="1"/>
      <protection hidden="1"/>
    </xf>
    <xf numFmtId="0" fontId="9" fillId="4" borderId="13" xfId="0" applyFont="1" applyFill="1" applyBorder="1" applyAlignment="1" applyProtection="1">
      <alignment horizontal="right" vertical="top" wrapText="1"/>
      <protection hidden="1"/>
    </xf>
    <xf numFmtId="49" fontId="35" fillId="0" borderId="0" xfId="0" applyNumberFormat="1" applyFont="1" applyAlignment="1" applyProtection="1">
      <alignment vertical="top" wrapText="1"/>
      <protection hidden="1"/>
    </xf>
    <xf numFmtId="0" fontId="92" fillId="0" borderId="0" xfId="0" applyFont="1" applyAlignment="1" applyProtection="1">
      <alignment horizontal="left" vertical="top"/>
      <protection hidden="1"/>
    </xf>
    <xf numFmtId="0" fontId="91" fillId="0" borderId="0" xfId="0" applyFont="1" applyAlignment="1" applyProtection="1">
      <alignment vertical="top"/>
      <protection hidden="1"/>
    </xf>
    <xf numFmtId="0" fontId="91" fillId="0" borderId="0" xfId="0" applyFont="1" applyProtection="1">
      <protection hidden="1"/>
    </xf>
    <xf numFmtId="0" fontId="91" fillId="0" borderId="0" xfId="0" applyFont="1" applyAlignment="1" applyProtection="1">
      <alignment wrapText="1"/>
      <protection hidden="1"/>
    </xf>
    <xf numFmtId="0" fontId="18" fillId="0" borderId="0" xfId="0" applyFont="1" applyAlignment="1" applyProtection="1">
      <alignment horizontal="center" vertical="top"/>
      <protection hidden="1"/>
    </xf>
    <xf numFmtId="49" fontId="82" fillId="0" borderId="0" xfId="0" applyNumberFormat="1" applyFont="1" applyAlignment="1" applyProtection="1">
      <alignment horizontal="center" vertical="top" wrapText="1"/>
      <protection hidden="1"/>
    </xf>
    <xf numFmtId="0" fontId="2" fillId="0" borderId="0" xfId="0" applyFont="1" applyProtection="1">
      <protection hidden="1"/>
    </xf>
    <xf numFmtId="0" fontId="6" fillId="0" borderId="0" xfId="0" applyFont="1" applyProtection="1">
      <protection hidden="1"/>
    </xf>
    <xf numFmtId="0" fontId="48" fillId="4" borderId="0" xfId="0" applyFont="1" applyFill="1" applyAlignment="1" applyProtection="1">
      <alignment vertical="top" wrapText="1"/>
      <protection hidden="1"/>
    </xf>
    <xf numFmtId="0" fontId="97" fillId="4" borderId="5" xfId="0" applyFont="1" applyFill="1" applyBorder="1" applyAlignment="1" applyProtection="1">
      <alignment vertical="top" wrapText="1"/>
      <protection hidden="1"/>
    </xf>
    <xf numFmtId="0" fontId="91" fillId="4" borderId="5" xfId="0" applyFont="1" applyFill="1" applyBorder="1" applyAlignment="1" applyProtection="1">
      <alignment vertical="top" wrapText="1"/>
      <protection hidden="1"/>
    </xf>
    <xf numFmtId="0" fontId="32" fillId="4" borderId="0" xfId="0" applyFont="1" applyFill="1" applyProtection="1">
      <protection hidden="1"/>
    </xf>
    <xf numFmtId="0" fontId="32" fillId="4" borderId="0" xfId="0" applyFont="1" applyFill="1" applyAlignment="1" applyProtection="1">
      <alignment vertical="top" wrapText="1"/>
      <protection hidden="1"/>
    </xf>
    <xf numFmtId="0" fontId="31" fillId="4" borderId="5" xfId="0" applyFont="1" applyFill="1" applyBorder="1" applyAlignment="1" applyProtection="1">
      <alignment horizontal="left" vertical="top" wrapText="1"/>
      <protection hidden="1"/>
    </xf>
    <xf numFmtId="0" fontId="32" fillId="4" borderId="12" xfId="0" applyFont="1" applyFill="1" applyBorder="1" applyProtection="1">
      <protection hidden="1"/>
    </xf>
    <xf numFmtId="0" fontId="32" fillId="4" borderId="12" xfId="0" applyFont="1" applyFill="1" applyBorder="1" applyAlignment="1" applyProtection="1">
      <alignment vertical="top" wrapText="1"/>
      <protection hidden="1"/>
    </xf>
    <xf numFmtId="0" fontId="31" fillId="4" borderId="13" xfId="0" applyFont="1" applyFill="1" applyBorder="1" applyAlignment="1" applyProtection="1">
      <alignment horizontal="left" vertical="top" wrapText="1"/>
      <protection hidden="1"/>
    </xf>
    <xf numFmtId="49" fontId="35" fillId="0" borderId="8" xfId="0" applyNumberFormat="1" applyFont="1" applyBorder="1" applyAlignment="1" applyProtection="1">
      <alignment horizontal="left" vertical="top"/>
      <protection hidden="1"/>
    </xf>
    <xf numFmtId="0" fontId="13" fillId="0" borderId="51" xfId="0" applyFont="1" applyBorder="1" applyAlignment="1" applyProtection="1">
      <alignment vertical="top"/>
      <protection hidden="1"/>
    </xf>
    <xf numFmtId="0" fontId="13" fillId="0" borderId="9" xfId="0" applyFont="1" applyBorder="1" applyProtection="1">
      <protection hidden="1"/>
    </xf>
    <xf numFmtId="49" fontId="35" fillId="0" borderId="4" xfId="0" applyNumberFormat="1" applyFont="1" applyBorder="1" applyAlignment="1" applyProtection="1">
      <alignment horizontal="left" vertical="top"/>
      <protection hidden="1"/>
    </xf>
    <xf numFmtId="0" fontId="32" fillId="0" borderId="6" xfId="0" applyFont="1" applyBorder="1" applyAlignment="1" applyProtection="1">
      <alignment vertical="top" wrapText="1"/>
      <protection hidden="1"/>
    </xf>
    <xf numFmtId="0" fontId="32" fillId="0" borderId="0" xfId="0" applyFont="1" applyAlignment="1" applyProtection="1">
      <alignment vertical="top" wrapText="1"/>
      <protection hidden="1"/>
    </xf>
    <xf numFmtId="0" fontId="13" fillId="0" borderId="42" xfId="0" applyFont="1" applyBorder="1" applyAlignment="1" applyProtection="1">
      <alignment vertical="top"/>
      <protection hidden="1"/>
    </xf>
    <xf numFmtId="0" fontId="13" fillId="0" borderId="37" xfId="0" applyFont="1" applyBorder="1" applyProtection="1">
      <protection hidden="1"/>
    </xf>
    <xf numFmtId="0" fontId="32" fillId="0" borderId="34" xfId="0" applyFont="1" applyBorder="1" applyAlignment="1" applyProtection="1">
      <alignment vertical="top" wrapText="1"/>
      <protection hidden="1"/>
    </xf>
    <xf numFmtId="0" fontId="32" fillId="0" borderId="32" xfId="0" applyFont="1" applyBorder="1" applyAlignment="1" applyProtection="1">
      <alignment vertical="top" wrapText="1"/>
      <protection hidden="1"/>
    </xf>
    <xf numFmtId="0" fontId="13" fillId="0" borderId="45" xfId="0" applyFont="1" applyBorder="1" applyAlignment="1" applyProtection="1">
      <alignment vertical="top"/>
      <protection hidden="1"/>
    </xf>
    <xf numFmtId="0" fontId="13" fillId="0" borderId="7" xfId="0" applyFont="1" applyBorder="1" applyProtection="1">
      <protection hidden="1"/>
    </xf>
    <xf numFmtId="49" fontId="32" fillId="0" borderId="4" xfId="0" applyNumberFormat="1" applyFont="1" applyBorder="1" applyAlignment="1" applyProtection="1">
      <alignment horizontal="left" vertical="top"/>
      <protection hidden="1"/>
    </xf>
    <xf numFmtId="0" fontId="35" fillId="0" borderId="0" xfId="0" applyFont="1" applyAlignment="1" applyProtection="1">
      <alignment horizontal="justify" vertical="top" wrapText="1"/>
      <protection hidden="1"/>
    </xf>
    <xf numFmtId="0" fontId="13" fillId="0" borderId="0" xfId="0" applyFont="1" applyAlignment="1" applyProtection="1">
      <alignment horizontal="justify" vertical="top" wrapText="1"/>
      <protection hidden="1"/>
    </xf>
    <xf numFmtId="0" fontId="35" fillId="4" borderId="13" xfId="0" applyFont="1" applyFill="1" applyBorder="1" applyAlignment="1" applyProtection="1">
      <alignment horizontal="left" vertical="top"/>
      <protection hidden="1"/>
    </xf>
    <xf numFmtId="0" fontId="32" fillId="0" borderId="36" xfId="0" applyFont="1" applyBorder="1" applyAlignment="1" applyProtection="1">
      <alignment vertical="top" wrapText="1"/>
      <protection hidden="1"/>
    </xf>
    <xf numFmtId="0" fontId="32" fillId="0" borderId="37" xfId="0" applyFont="1" applyBorder="1" applyAlignment="1" applyProtection="1">
      <alignment vertical="top" wrapText="1"/>
      <protection hidden="1"/>
    </xf>
    <xf numFmtId="0" fontId="13" fillId="0" borderId="32" xfId="0" applyFont="1" applyBorder="1" applyProtection="1">
      <protection hidden="1"/>
    </xf>
    <xf numFmtId="0" fontId="13" fillId="0" borderId="33" xfId="0" applyFont="1" applyBorder="1" applyProtection="1">
      <protection hidden="1"/>
    </xf>
    <xf numFmtId="0" fontId="32" fillId="0" borderId="6" xfId="0" applyFont="1" applyBorder="1" applyAlignment="1" applyProtection="1">
      <alignment vertical="top"/>
      <protection hidden="1"/>
    </xf>
    <xf numFmtId="0" fontId="32" fillId="0" borderId="0" xfId="0" applyFont="1" applyAlignment="1" applyProtection="1">
      <alignment vertical="top"/>
      <protection hidden="1"/>
    </xf>
    <xf numFmtId="0" fontId="32" fillId="0" borderId="34" xfId="0" applyFont="1" applyBorder="1" applyProtection="1">
      <protection hidden="1"/>
    </xf>
    <xf numFmtId="0" fontId="37" fillId="4" borderId="0" xfId="0" applyFont="1" applyFill="1" applyAlignment="1" applyProtection="1">
      <alignment vertical="center" wrapText="1"/>
      <protection hidden="1"/>
    </xf>
    <xf numFmtId="49" fontId="42" fillId="5" borderId="8" xfId="0" applyNumberFormat="1" applyFont="1" applyFill="1" applyBorder="1" applyAlignment="1" applyProtection="1">
      <alignment horizontal="left" vertical="top"/>
      <protection hidden="1"/>
    </xf>
    <xf numFmtId="49" fontId="35" fillId="5" borderId="11" xfId="0" applyNumberFormat="1" applyFont="1" applyFill="1" applyBorder="1" applyAlignment="1" applyProtection="1">
      <alignment horizontal="left" vertical="top"/>
      <protection hidden="1"/>
    </xf>
    <xf numFmtId="0" fontId="35" fillId="0" borderId="36" xfId="0" applyFont="1" applyBorder="1" applyAlignment="1" applyProtection="1">
      <alignment vertical="top"/>
      <protection hidden="1"/>
    </xf>
    <xf numFmtId="0" fontId="35" fillId="0" borderId="37" xfId="0" applyFont="1" applyBorder="1" applyProtection="1">
      <protection hidden="1"/>
    </xf>
    <xf numFmtId="0" fontId="35" fillId="0" borderId="34" xfId="0" applyFont="1" applyBorder="1" applyAlignment="1" applyProtection="1">
      <alignment vertical="top" wrapText="1"/>
      <protection hidden="1"/>
    </xf>
    <xf numFmtId="0" fontId="35" fillId="0" borderId="32" xfId="0" applyFont="1" applyBorder="1" applyAlignment="1" applyProtection="1">
      <alignment vertical="top" wrapText="1"/>
      <protection hidden="1"/>
    </xf>
    <xf numFmtId="0" fontId="35" fillId="0" borderId="6" xfId="0" applyFont="1" applyBorder="1" applyAlignment="1" applyProtection="1">
      <alignment vertical="top"/>
      <protection hidden="1"/>
    </xf>
    <xf numFmtId="0" fontId="35" fillId="0" borderId="0" xfId="0" applyFont="1" applyProtection="1">
      <protection hidden="1"/>
    </xf>
    <xf numFmtId="0" fontId="35" fillId="0" borderId="0" xfId="0" applyFont="1" applyAlignment="1" applyProtection="1">
      <alignment vertical="top"/>
      <protection hidden="1"/>
    </xf>
    <xf numFmtId="0" fontId="35" fillId="0" borderId="34" xfId="0" applyFont="1" applyBorder="1" applyProtection="1">
      <protection hidden="1"/>
    </xf>
    <xf numFmtId="0" fontId="63" fillId="0" borderId="0" xfId="0" applyFont="1" applyAlignment="1" applyProtection="1">
      <alignment vertical="top"/>
      <protection hidden="1"/>
    </xf>
    <xf numFmtId="9" fontId="18" fillId="0" borderId="0" xfId="1" applyFont="1" applyFill="1" applyAlignment="1" applyProtection="1">
      <alignment horizontal="center" vertical="top"/>
      <protection hidden="1"/>
    </xf>
    <xf numFmtId="0" fontId="12" fillId="0" borderId="9" xfId="0" applyFont="1" applyBorder="1" applyAlignment="1" applyProtection="1">
      <alignment vertical="top"/>
      <protection hidden="1"/>
    </xf>
    <xf numFmtId="2" fontId="32" fillId="0" borderId="9" xfId="0" applyNumberFormat="1" applyFont="1" applyBorder="1" applyAlignment="1" applyProtection="1">
      <alignment vertical="top" wrapText="1"/>
      <protection hidden="1"/>
    </xf>
    <xf numFmtId="2" fontId="32" fillId="0" borderId="15" xfId="0" applyNumberFormat="1" applyFont="1" applyBorder="1" applyAlignment="1" applyProtection="1">
      <alignment vertical="top" wrapText="1"/>
      <protection hidden="1"/>
    </xf>
    <xf numFmtId="0" fontId="27" fillId="0" borderId="0" xfId="0" applyFont="1" applyAlignment="1" applyProtection="1">
      <alignment horizontal="left"/>
      <protection hidden="1"/>
    </xf>
    <xf numFmtId="49" fontId="35" fillId="0" borderId="31" xfId="0" applyNumberFormat="1" applyFont="1" applyBorder="1" applyAlignment="1" applyProtection="1">
      <alignment horizontal="left" vertical="top"/>
      <protection hidden="1"/>
    </xf>
    <xf numFmtId="0" fontId="13" fillId="0" borderId="32" xfId="0" applyFont="1" applyBorder="1" applyAlignment="1" applyProtection="1">
      <alignment horizontal="justify" vertical="top" wrapText="1"/>
      <protection hidden="1"/>
    </xf>
    <xf numFmtId="0" fontId="13" fillId="0" borderId="44" xfId="0" applyFont="1" applyBorder="1" applyAlignment="1" applyProtection="1">
      <alignment vertical="top"/>
      <protection hidden="1"/>
    </xf>
    <xf numFmtId="0" fontId="32" fillId="0" borderId="32" xfId="0" applyFont="1" applyBorder="1" applyProtection="1">
      <protection hidden="1"/>
    </xf>
    <xf numFmtId="0" fontId="32" fillId="0" borderId="34" xfId="0" applyFont="1" applyBorder="1" applyAlignment="1" applyProtection="1">
      <alignment vertical="top"/>
      <protection hidden="1"/>
    </xf>
    <xf numFmtId="0" fontId="32" fillId="0" borderId="32" xfId="0" applyFont="1" applyBorder="1" applyAlignment="1" applyProtection="1">
      <alignment vertical="top"/>
      <protection hidden="1"/>
    </xf>
    <xf numFmtId="0" fontId="13" fillId="0" borderId="14" xfId="0" applyFont="1" applyBorder="1" applyAlignment="1" applyProtection="1">
      <alignment vertical="top"/>
      <protection hidden="1"/>
    </xf>
    <xf numFmtId="0" fontId="13" fillId="0" borderId="9" xfId="0" applyFont="1" applyBorder="1" applyAlignment="1" applyProtection="1">
      <alignment vertical="top"/>
      <protection hidden="1"/>
    </xf>
    <xf numFmtId="0" fontId="13" fillId="0" borderId="32" xfId="0" applyFont="1" applyBorder="1" applyAlignment="1" applyProtection="1">
      <alignment vertical="top"/>
      <protection hidden="1"/>
    </xf>
    <xf numFmtId="0" fontId="13" fillId="0" borderId="37" xfId="0" applyFont="1" applyBorder="1" applyAlignment="1" applyProtection="1">
      <alignment vertical="top"/>
      <protection hidden="1"/>
    </xf>
    <xf numFmtId="0" fontId="13" fillId="0" borderId="4" xfId="0" applyFont="1" applyBorder="1" applyAlignment="1" applyProtection="1">
      <alignment horizontal="justify"/>
      <protection hidden="1"/>
    </xf>
    <xf numFmtId="49" fontId="32" fillId="0" borderId="52" xfId="0" applyNumberFormat="1" applyFont="1" applyBorder="1" applyAlignment="1" applyProtection="1">
      <alignment horizontal="justify" vertical="top"/>
      <protection hidden="1"/>
    </xf>
    <xf numFmtId="49" fontId="32" fillId="0" borderId="4" xfId="0" applyNumberFormat="1" applyFont="1" applyBorder="1" applyAlignment="1" applyProtection="1">
      <alignment horizontal="justify" vertical="top"/>
      <protection hidden="1"/>
    </xf>
    <xf numFmtId="0" fontId="13" fillId="0" borderId="0" xfId="0" applyFont="1" applyAlignment="1" applyProtection="1">
      <alignment horizontal="justify"/>
      <protection hidden="1"/>
    </xf>
    <xf numFmtId="0" fontId="38" fillId="0" borderId="31" xfId="0" applyFont="1" applyBorder="1" applyAlignment="1" applyProtection="1">
      <alignment horizontal="justify" vertical="top"/>
      <protection hidden="1"/>
    </xf>
    <xf numFmtId="2" fontId="32" fillId="0" borderId="32" xfId="0" applyNumberFormat="1" applyFont="1" applyBorder="1" applyAlignment="1" applyProtection="1">
      <alignment horizontal="justify" vertical="top" wrapText="1"/>
      <protection hidden="1"/>
    </xf>
    <xf numFmtId="49" fontId="35" fillId="0" borderId="4" xfId="0" applyNumberFormat="1" applyFont="1" applyBorder="1" applyAlignment="1" applyProtection="1">
      <alignment horizontal="justify" vertical="top"/>
      <protection hidden="1"/>
    </xf>
    <xf numFmtId="0" fontId="55" fillId="0" borderId="0" xfId="0" applyFont="1" applyAlignment="1" applyProtection="1">
      <alignment horizontal="justify" vertical="top"/>
      <protection hidden="1"/>
    </xf>
    <xf numFmtId="0" fontId="55" fillId="0" borderId="7" xfId="0" applyFont="1" applyBorder="1" applyAlignment="1" applyProtection="1">
      <alignment horizontal="justify" vertical="top"/>
      <protection hidden="1"/>
    </xf>
    <xf numFmtId="49" fontId="32" fillId="0" borderId="31" xfId="0" applyNumberFormat="1" applyFont="1" applyBorder="1" applyAlignment="1" applyProtection="1">
      <alignment horizontal="justify" vertical="top"/>
      <protection hidden="1"/>
    </xf>
    <xf numFmtId="0" fontId="35" fillId="0" borderId="32" xfId="0" applyFont="1" applyBorder="1" applyAlignment="1" applyProtection="1">
      <alignment horizontal="justify" vertical="top" wrapText="1"/>
      <protection hidden="1"/>
    </xf>
    <xf numFmtId="0" fontId="47" fillId="0" borderId="0" xfId="0" applyFont="1" applyAlignment="1" applyProtection="1">
      <alignment horizontal="justify" vertical="top" wrapText="1"/>
      <protection hidden="1"/>
    </xf>
    <xf numFmtId="0" fontId="47" fillId="0" borderId="7" xfId="0" applyFont="1" applyBorder="1" applyAlignment="1" applyProtection="1">
      <alignment horizontal="justify" vertical="top" wrapText="1"/>
      <protection hidden="1"/>
    </xf>
    <xf numFmtId="49" fontId="35" fillId="0" borderId="31" xfId="0" applyNumberFormat="1" applyFont="1" applyBorder="1" applyAlignment="1" applyProtection="1">
      <alignment horizontal="justify" vertical="top"/>
      <protection hidden="1"/>
    </xf>
    <xf numFmtId="2" fontId="35" fillId="0" borderId="56" xfId="0" applyNumberFormat="1" applyFont="1" applyBorder="1" applyAlignment="1" applyProtection="1">
      <alignment horizontal="justify" vertical="top" wrapText="1"/>
      <protection hidden="1"/>
    </xf>
    <xf numFmtId="49" fontId="35" fillId="0" borderId="4" xfId="0" applyNumberFormat="1" applyFont="1" applyBorder="1" applyAlignment="1" applyProtection="1">
      <alignment horizontal="justify" vertical="top" wrapText="1"/>
      <protection hidden="1"/>
    </xf>
    <xf numFmtId="49" fontId="35" fillId="0" borderId="39" xfId="0" applyNumberFormat="1" applyFont="1" applyBorder="1" applyAlignment="1" applyProtection="1">
      <alignment horizontal="justify" vertical="top" wrapText="1"/>
      <protection hidden="1"/>
    </xf>
    <xf numFmtId="49" fontId="35" fillId="0" borderId="31" xfId="0" applyNumberFormat="1" applyFont="1" applyBorder="1" applyAlignment="1" applyProtection="1">
      <alignment horizontal="justify" vertical="top" wrapText="1"/>
      <protection hidden="1"/>
    </xf>
    <xf numFmtId="0" fontId="32" fillId="0" borderId="0" xfId="0" applyFont="1" applyAlignment="1" applyProtection="1">
      <alignment horizontal="justify" vertical="top" wrapText="1"/>
      <protection hidden="1"/>
    </xf>
    <xf numFmtId="2" fontId="35" fillId="0" borderId="32" xfId="0" applyNumberFormat="1" applyFont="1" applyBorder="1" applyAlignment="1" applyProtection="1">
      <alignment horizontal="justify" vertical="top" wrapText="1"/>
      <protection hidden="1"/>
    </xf>
    <xf numFmtId="0" fontId="13" fillId="0" borderId="32" xfId="0" applyFont="1" applyBorder="1" applyAlignment="1" applyProtection="1">
      <alignment horizontal="left" vertical="top"/>
      <protection hidden="1"/>
    </xf>
    <xf numFmtId="166" fontId="13" fillId="0" borderId="36" xfId="2" applyFont="1" applyBorder="1" applyAlignment="1" applyProtection="1">
      <alignment vertical="top" wrapText="1"/>
      <protection hidden="1"/>
    </xf>
    <xf numFmtId="0" fontId="13" fillId="0" borderId="7" xfId="0" applyFont="1" applyBorder="1" applyAlignment="1" applyProtection="1">
      <alignment horizontal="justify" vertical="top" wrapText="1"/>
      <protection hidden="1"/>
    </xf>
    <xf numFmtId="0" fontId="9" fillId="0" borderId="36" xfId="0" applyFont="1" applyBorder="1" applyAlignment="1" applyProtection="1">
      <alignment vertical="top"/>
      <protection hidden="1"/>
    </xf>
    <xf numFmtId="0" fontId="9" fillId="0" borderId="37" xfId="0" applyFont="1" applyBorder="1" applyAlignment="1" applyProtection="1">
      <alignment vertical="top"/>
      <protection hidden="1"/>
    </xf>
    <xf numFmtId="0" fontId="9" fillId="0" borderId="6" xfId="0" applyFont="1" applyBorder="1" applyAlignment="1" applyProtection="1">
      <alignment vertical="top"/>
      <protection hidden="1"/>
    </xf>
    <xf numFmtId="0" fontId="9" fillId="0" borderId="0" xfId="0" applyFont="1" applyAlignment="1" applyProtection="1">
      <alignment vertical="top"/>
      <protection hidden="1"/>
    </xf>
    <xf numFmtId="0" fontId="9" fillId="0" borderId="34" xfId="0" applyFont="1" applyBorder="1" applyAlignment="1" applyProtection="1">
      <alignment vertical="top"/>
      <protection hidden="1"/>
    </xf>
    <xf numFmtId="0" fontId="9" fillId="0" borderId="32" xfId="0" applyFont="1" applyBorder="1" applyAlignment="1" applyProtection="1">
      <alignment vertical="top"/>
      <protection hidden="1"/>
    </xf>
    <xf numFmtId="0" fontId="47" fillId="0" borderId="0" xfId="0" applyFont="1" applyAlignment="1" applyProtection="1">
      <alignment vertical="top"/>
      <protection hidden="1"/>
    </xf>
    <xf numFmtId="0" fontId="54" fillId="0" borderId="0" xfId="0" applyFont="1" applyAlignment="1" applyProtection="1">
      <alignment horizontal="justify" vertical="top" wrapText="1"/>
      <protection hidden="1"/>
    </xf>
    <xf numFmtId="0" fontId="0" fillId="0" borderId="7" xfId="0" applyBorder="1" applyAlignment="1" applyProtection="1">
      <alignment horizontal="justify" vertical="top" wrapText="1"/>
      <protection hidden="1"/>
    </xf>
    <xf numFmtId="0" fontId="67" fillId="0" borderId="36" xfId="0" applyFont="1" applyBorder="1" applyAlignment="1" applyProtection="1">
      <alignment vertical="top"/>
      <protection hidden="1"/>
    </xf>
    <xf numFmtId="0" fontId="83" fillId="0" borderId="37" xfId="0" applyFont="1" applyBorder="1" applyAlignment="1" applyProtection="1">
      <alignment vertical="top"/>
      <protection hidden="1"/>
    </xf>
    <xf numFmtId="0" fontId="83" fillId="0" borderId="6" xfId="0" applyFont="1" applyBorder="1" applyAlignment="1" applyProtection="1">
      <alignment horizontal="left" vertical="top"/>
      <protection hidden="1"/>
    </xf>
    <xf numFmtId="0" fontId="90" fillId="0" borderId="34" xfId="0" applyFont="1" applyBorder="1" applyAlignment="1" applyProtection="1">
      <alignment horizontal="left" vertical="top"/>
      <protection hidden="1"/>
    </xf>
    <xf numFmtId="0" fontId="83" fillId="0" borderId="32" xfId="0" applyFont="1" applyBorder="1" applyAlignment="1" applyProtection="1">
      <alignment horizontal="left" vertical="top"/>
      <protection hidden="1"/>
    </xf>
    <xf numFmtId="0" fontId="90" fillId="0" borderId="36" xfId="0" applyFont="1" applyBorder="1" applyAlignment="1" applyProtection="1">
      <alignment vertical="top"/>
      <protection hidden="1"/>
    </xf>
    <xf numFmtId="49" fontId="13" fillId="0" borderId="4" xfId="0" applyNumberFormat="1" applyFont="1" applyBorder="1" applyAlignment="1" applyProtection="1">
      <alignment horizontal="justify" vertical="top"/>
      <protection hidden="1"/>
    </xf>
    <xf numFmtId="0" fontId="56" fillId="0" borderId="6" xfId="0" applyFont="1" applyBorder="1" applyAlignment="1" applyProtection="1">
      <alignment vertical="center" wrapText="1"/>
      <protection hidden="1"/>
    </xf>
    <xf numFmtId="0" fontId="56" fillId="0" borderId="0" xfId="0" applyFont="1" applyAlignment="1" applyProtection="1">
      <alignment vertical="center" wrapText="1"/>
      <protection hidden="1"/>
    </xf>
    <xf numFmtId="49" fontId="13" fillId="0" borderId="8" xfId="0" applyNumberFormat="1" applyFont="1" applyBorder="1" applyAlignment="1" applyProtection="1">
      <alignment horizontal="justify" vertical="top"/>
      <protection hidden="1"/>
    </xf>
    <xf numFmtId="2" fontId="12" fillId="0" borderId="0" xfId="0" applyNumberFormat="1" applyFont="1" applyAlignment="1" applyProtection="1">
      <alignment horizontal="justify" vertical="top" wrapText="1"/>
      <protection hidden="1"/>
    </xf>
    <xf numFmtId="49" fontId="13" fillId="0" borderId="31" xfId="0" applyNumberFormat="1" applyFont="1" applyBorder="1" applyAlignment="1" applyProtection="1">
      <alignment horizontal="justify" vertical="top"/>
      <protection hidden="1"/>
    </xf>
    <xf numFmtId="2" fontId="12" fillId="0" borderId="32" xfId="0" applyNumberFormat="1" applyFont="1" applyBorder="1" applyAlignment="1" applyProtection="1">
      <alignment horizontal="justify" vertical="top" wrapText="1"/>
      <protection hidden="1"/>
    </xf>
    <xf numFmtId="2" fontId="13" fillId="0" borderId="0" xfId="0" applyNumberFormat="1" applyFont="1" applyAlignment="1" applyProtection="1">
      <alignment horizontal="justify" vertical="top"/>
      <protection hidden="1"/>
    </xf>
    <xf numFmtId="49" fontId="13" fillId="0" borderId="39" xfId="0" applyNumberFormat="1" applyFont="1" applyBorder="1" applyAlignment="1" applyProtection="1">
      <alignment horizontal="justify" vertical="top"/>
      <protection hidden="1"/>
    </xf>
    <xf numFmtId="0" fontId="32" fillId="0" borderId="14" xfId="0" applyFont="1" applyBorder="1" applyAlignment="1" applyProtection="1">
      <alignment vertical="top" wrapText="1"/>
      <protection hidden="1"/>
    </xf>
    <xf numFmtId="0" fontId="32" fillId="0" borderId="9" xfId="0" applyFont="1" applyBorder="1" applyAlignment="1" applyProtection="1">
      <alignment vertical="top" wrapText="1"/>
      <protection hidden="1"/>
    </xf>
    <xf numFmtId="49" fontId="13" fillId="0" borderId="4" xfId="0" applyNumberFormat="1" applyFont="1" applyBorder="1" applyAlignment="1" applyProtection="1">
      <alignment horizontal="justify" vertical="top" wrapText="1"/>
      <protection hidden="1"/>
    </xf>
    <xf numFmtId="49" fontId="13" fillId="0" borderId="31" xfId="0" applyNumberFormat="1" applyFont="1" applyBorder="1" applyAlignment="1" applyProtection="1">
      <alignment horizontal="justify" vertical="top" wrapText="1"/>
      <protection hidden="1"/>
    </xf>
    <xf numFmtId="0" fontId="0" fillId="0" borderId="32" xfId="0" applyBorder="1" applyAlignment="1" applyProtection="1">
      <alignment horizontal="justify" vertical="top" wrapText="1"/>
      <protection hidden="1"/>
    </xf>
    <xf numFmtId="49" fontId="13" fillId="0" borderId="39" xfId="0" applyNumberFormat="1" applyFont="1" applyBorder="1" applyAlignment="1" applyProtection="1">
      <alignment horizontal="justify" vertical="top" wrapText="1"/>
      <protection hidden="1"/>
    </xf>
    <xf numFmtId="49" fontId="13" fillId="0" borderId="80" xfId="0" applyNumberFormat="1" applyFont="1" applyBorder="1" applyAlignment="1" applyProtection="1">
      <alignment horizontal="justify" vertical="top" wrapText="1"/>
      <protection hidden="1"/>
    </xf>
    <xf numFmtId="0" fontId="40" fillId="0" borderId="0" xfId="0" applyFont="1" applyAlignment="1" applyProtection="1">
      <alignment horizontal="justify" vertical="top" wrapText="1"/>
      <protection hidden="1"/>
    </xf>
    <xf numFmtId="0" fontId="115" fillId="0" borderId="0" xfId="0" applyFont="1" applyAlignment="1" applyProtection="1">
      <alignment horizontal="left" vertical="top" wrapText="1" indent="1"/>
      <protection hidden="1"/>
    </xf>
    <xf numFmtId="0" fontId="40" fillId="0" borderId="32" xfId="0" applyFont="1" applyBorder="1" applyAlignment="1" applyProtection="1">
      <alignment horizontal="justify" vertical="top" wrapText="1"/>
      <protection hidden="1"/>
    </xf>
    <xf numFmtId="0" fontId="35" fillId="0" borderId="37" xfId="0" applyFont="1" applyBorder="1" applyAlignment="1" applyProtection="1">
      <alignment horizontal="justify" vertical="top" wrapText="1"/>
      <protection hidden="1"/>
    </xf>
    <xf numFmtId="0" fontId="18" fillId="0" borderId="0" xfId="0" applyFont="1" applyAlignment="1" applyProtection="1">
      <alignment horizontal="left" vertical="top"/>
      <protection hidden="1"/>
    </xf>
    <xf numFmtId="0" fontId="13" fillId="0" borderId="0" xfId="0" applyFont="1" applyAlignment="1" applyProtection="1">
      <alignment horizontal="justify" vertical="top"/>
      <protection hidden="1"/>
    </xf>
    <xf numFmtId="2" fontId="13" fillId="0" borderId="0" xfId="0" applyNumberFormat="1" applyFont="1" applyAlignment="1" applyProtection="1">
      <alignment horizontal="justify" vertical="top" wrapText="1"/>
      <protection hidden="1"/>
    </xf>
    <xf numFmtId="49" fontId="13" fillId="0" borderId="27" xfId="0" applyNumberFormat="1" applyFont="1" applyBorder="1" applyAlignment="1" applyProtection="1">
      <alignment horizontal="justify" vertical="top" wrapText="1"/>
      <protection hidden="1"/>
    </xf>
    <xf numFmtId="49" fontId="13" fillId="0" borderId="27" xfId="0" applyNumberFormat="1" applyFont="1" applyBorder="1" applyAlignment="1" applyProtection="1">
      <alignment horizontal="justify" vertical="top"/>
      <protection hidden="1"/>
    </xf>
    <xf numFmtId="2" fontId="12" fillId="0" borderId="0" xfId="0" applyNumberFormat="1" applyFont="1" applyAlignment="1" applyProtection="1">
      <alignment vertical="top" wrapText="1"/>
      <protection hidden="1"/>
    </xf>
    <xf numFmtId="0" fontId="33" fillId="0" borderId="0" xfId="0" applyFont="1" applyAlignment="1" applyProtection="1">
      <alignment horizontal="justify" vertical="top"/>
      <protection hidden="1"/>
    </xf>
    <xf numFmtId="2" fontId="13" fillId="0" borderId="32" xfId="0" applyNumberFormat="1" applyFont="1" applyBorder="1" applyAlignment="1" applyProtection="1">
      <alignment horizontal="justify" vertical="top"/>
      <protection hidden="1"/>
    </xf>
    <xf numFmtId="0" fontId="1" fillId="0" borderId="0" xfId="0" applyFont="1" applyAlignment="1" applyProtection="1">
      <alignment horizontal="left" vertical="top" wrapText="1"/>
      <protection hidden="1"/>
    </xf>
    <xf numFmtId="0" fontId="13" fillId="0" borderId="0" xfId="0" applyFont="1" applyAlignment="1" applyProtection="1">
      <alignment horizontal="justify" wrapText="1"/>
      <protection hidden="1"/>
    </xf>
    <xf numFmtId="0" fontId="35" fillId="0" borderId="0" xfId="0" applyFont="1" applyAlignment="1" applyProtection="1">
      <alignment horizontal="justify"/>
      <protection hidden="1"/>
    </xf>
    <xf numFmtId="0" fontId="35" fillId="0" borderId="0" xfId="0" applyFont="1" applyAlignment="1" applyProtection="1">
      <alignment horizontal="justify" wrapText="1"/>
      <protection hidden="1"/>
    </xf>
    <xf numFmtId="0" fontId="82" fillId="0" borderId="0" xfId="0" applyFont="1" applyProtection="1">
      <protection locked="0"/>
    </xf>
    <xf numFmtId="0" fontId="35" fillId="0" borderId="0" xfId="0" applyFont="1" applyProtection="1">
      <protection locked="0"/>
    </xf>
    <xf numFmtId="0" fontId="35" fillId="0" borderId="0" xfId="0" applyFont="1" applyAlignment="1" applyProtection="1">
      <alignment wrapText="1"/>
      <protection locked="0"/>
    </xf>
    <xf numFmtId="0" fontId="35" fillId="0" borderId="0" xfId="0" applyFont="1" applyAlignment="1" applyProtection="1">
      <alignment wrapText="1"/>
      <protection hidden="1"/>
    </xf>
    <xf numFmtId="0" fontId="45" fillId="0" borderId="0" xfId="0" applyFont="1" applyAlignment="1" applyProtection="1">
      <alignment horizontal="left"/>
      <protection hidden="1"/>
    </xf>
    <xf numFmtId="0" fontId="13" fillId="0" borderId="0" xfId="0" applyFont="1" applyAlignment="1" applyProtection="1">
      <alignment horizontal="center"/>
      <protection hidden="1"/>
    </xf>
    <xf numFmtId="0" fontId="13" fillId="0" borderId="0" xfId="0" applyFont="1" applyAlignment="1" applyProtection="1">
      <alignment horizontal="left" vertical="top"/>
      <protection locked="0"/>
    </xf>
    <xf numFmtId="0" fontId="13" fillId="0" borderId="0" xfId="0" applyFont="1" applyProtection="1">
      <protection locked="0"/>
    </xf>
    <xf numFmtId="0" fontId="45" fillId="0" borderId="0" xfId="0" applyFont="1" applyAlignment="1" applyProtection="1">
      <alignment horizontal="left"/>
      <protection locked="0"/>
    </xf>
    <xf numFmtId="0" fontId="13" fillId="0" borderId="0" xfId="0" applyFont="1" applyAlignment="1" applyProtection="1">
      <alignment horizontal="center"/>
      <protection locked="0"/>
    </xf>
    <xf numFmtId="0" fontId="18" fillId="0" borderId="0" xfId="0" applyFont="1" applyProtection="1">
      <protection locked="0"/>
    </xf>
    <xf numFmtId="0" fontId="13" fillId="0" borderId="0" xfId="0" applyFont="1" applyAlignment="1" applyProtection="1">
      <alignment wrapText="1"/>
      <protection locked="0"/>
    </xf>
    <xf numFmtId="0" fontId="103" fillId="0" borderId="0" xfId="0" applyFont="1" applyAlignment="1" applyProtection="1">
      <alignment horizontal="left" vertical="top"/>
      <protection hidden="1"/>
    </xf>
    <xf numFmtId="0" fontId="59" fillId="0" borderId="0" xfId="0" applyFont="1" applyProtection="1">
      <protection hidden="1"/>
    </xf>
    <xf numFmtId="0" fontId="13" fillId="0" borderId="82" xfId="0" applyFont="1" applyBorder="1" applyProtection="1">
      <protection hidden="1"/>
    </xf>
    <xf numFmtId="0" fontId="13" fillId="0" borderId="86" xfId="0" applyFont="1" applyBorder="1" applyProtection="1">
      <protection hidden="1"/>
    </xf>
    <xf numFmtId="0" fontId="13" fillId="0" borderId="63" xfId="0" applyFont="1" applyBorder="1" applyProtection="1">
      <protection hidden="1"/>
    </xf>
    <xf numFmtId="0" fontId="42" fillId="0" borderId="0" xfId="0" applyFont="1" applyAlignment="1" applyProtection="1">
      <alignment vertical="center"/>
      <protection hidden="1"/>
    </xf>
    <xf numFmtId="0" fontId="18" fillId="0" borderId="0" xfId="0" applyFont="1" applyAlignment="1" applyProtection="1">
      <alignment vertical="top" wrapText="1"/>
      <protection hidden="1"/>
    </xf>
    <xf numFmtId="0" fontId="74" fillId="0" borderId="0" xfId="0" applyFont="1" applyProtection="1">
      <protection hidden="1"/>
    </xf>
    <xf numFmtId="0" fontId="94" fillId="0" borderId="0" xfId="0" applyFont="1" applyProtection="1">
      <protection hidden="1"/>
    </xf>
    <xf numFmtId="0" fontId="95" fillId="0" borderId="0" xfId="0" applyFont="1" applyProtection="1">
      <protection hidden="1"/>
    </xf>
    <xf numFmtId="0" fontId="45" fillId="9" borderId="63" xfId="0" applyFont="1" applyFill="1" applyBorder="1" applyAlignment="1" applyProtection="1">
      <alignment vertical="top"/>
      <protection hidden="1"/>
    </xf>
    <xf numFmtId="0" fontId="45" fillId="12" borderId="63" xfId="0" applyFont="1" applyFill="1" applyBorder="1" applyAlignment="1" applyProtection="1">
      <alignment vertical="top"/>
      <protection hidden="1"/>
    </xf>
    <xf numFmtId="0" fontId="96" fillId="0" borderId="0" xfId="0" applyFont="1" applyAlignment="1" applyProtection="1">
      <alignment vertical="top" wrapText="1"/>
      <protection hidden="1"/>
    </xf>
    <xf numFmtId="0" fontId="45" fillId="9" borderId="63" xfId="0" applyFont="1" applyFill="1" applyBorder="1" applyProtection="1">
      <protection hidden="1"/>
    </xf>
    <xf numFmtId="0" fontId="45" fillId="12" borderId="63" xfId="0" applyFont="1" applyFill="1" applyBorder="1" applyProtection="1">
      <protection hidden="1"/>
    </xf>
    <xf numFmtId="0" fontId="0" fillId="0" borderId="0" xfId="0" applyAlignment="1">
      <alignment horizontal="left"/>
    </xf>
    <xf numFmtId="49" fontId="82" fillId="0" borderId="0" xfId="0" applyNumberFormat="1" applyFont="1" applyAlignment="1">
      <alignment horizontal="center" vertical="top" wrapText="1"/>
    </xf>
    <xf numFmtId="0" fontId="18" fillId="0" borderId="0" xfId="0" applyFont="1" applyAlignment="1">
      <alignment vertical="top"/>
    </xf>
    <xf numFmtId="166" fontId="13" fillId="0" borderId="0" xfId="2" applyFont="1" applyFill="1" applyAlignment="1">
      <alignment wrapText="1"/>
    </xf>
    <xf numFmtId="0" fontId="82" fillId="0" borderId="0" xfId="0" applyFont="1" applyAlignment="1">
      <alignment horizontal="left" vertical="top"/>
    </xf>
    <xf numFmtId="0" fontId="18" fillId="0" borderId="0" xfId="0" applyFont="1" applyAlignment="1">
      <alignment horizontal="left" vertical="top"/>
    </xf>
    <xf numFmtId="0" fontId="18" fillId="0" borderId="0" xfId="0" applyFont="1" applyAlignment="1">
      <alignment vertical="top" wrapText="1"/>
    </xf>
    <xf numFmtId="0" fontId="24" fillId="4" borderId="12" xfId="0" applyFont="1" applyFill="1" applyBorder="1" applyAlignment="1" applyProtection="1">
      <alignment horizontal="center" vertical="center" wrapText="1"/>
      <protection hidden="1"/>
    </xf>
    <xf numFmtId="0" fontId="13" fillId="4" borderId="12" xfId="0" applyFont="1" applyFill="1" applyBorder="1" applyAlignment="1" applyProtection="1">
      <alignment vertical="center" wrapText="1"/>
      <protection hidden="1"/>
    </xf>
    <xf numFmtId="9" fontId="13" fillId="14" borderId="1" xfId="1" applyFont="1" applyFill="1" applyBorder="1" applyAlignment="1" applyProtection="1">
      <alignment horizontal="center" vertical="top" wrapText="1"/>
      <protection locked="0"/>
    </xf>
    <xf numFmtId="1" fontId="13" fillId="14" borderId="1" xfId="0" applyNumberFormat="1" applyFont="1" applyFill="1" applyBorder="1" applyAlignment="1" applyProtection="1">
      <alignment horizontal="left" vertical="top" wrapText="1"/>
      <protection locked="0"/>
    </xf>
    <xf numFmtId="0" fontId="13" fillId="14" borderId="1" xfId="0" applyFont="1" applyFill="1" applyBorder="1" applyAlignment="1" applyProtection="1">
      <alignment horizontal="left" vertical="top" wrapText="1"/>
      <protection locked="0"/>
    </xf>
    <xf numFmtId="9" fontId="13" fillId="0" borderId="1" xfId="1" applyFont="1" applyFill="1" applyBorder="1" applyAlignment="1" applyProtection="1">
      <alignment horizontal="center" vertical="center" wrapText="1"/>
      <protection hidden="1"/>
    </xf>
    <xf numFmtId="0" fontId="57" fillId="3" borderId="78" xfId="0" applyFont="1" applyFill="1" applyBorder="1" applyProtection="1">
      <protection locked="0" hidden="1"/>
    </xf>
    <xf numFmtId="0" fontId="18" fillId="0" borderId="63" xfId="0" applyFont="1" applyBorder="1" applyAlignment="1" applyProtection="1">
      <alignment wrapText="1"/>
      <protection locked="0" hidden="1"/>
    </xf>
    <xf numFmtId="0" fontId="57" fillId="0" borderId="63" xfId="0" applyFont="1" applyBorder="1" applyAlignment="1" applyProtection="1">
      <alignment wrapText="1"/>
      <protection locked="0" hidden="1"/>
    </xf>
    <xf numFmtId="0" fontId="13" fillId="4" borderId="63" xfId="0" applyFont="1" applyFill="1" applyBorder="1" applyProtection="1">
      <protection locked="0" hidden="1"/>
    </xf>
    <xf numFmtId="0" fontId="18" fillId="3" borderId="63" xfId="0" applyFont="1" applyFill="1" applyBorder="1" applyProtection="1">
      <protection locked="0" hidden="1"/>
    </xf>
    <xf numFmtId="0" fontId="13" fillId="3" borderId="63" xfId="0" applyFont="1" applyFill="1" applyBorder="1" applyProtection="1">
      <protection locked="0" hidden="1"/>
    </xf>
    <xf numFmtId="166" fontId="13" fillId="0" borderId="0" xfId="2" applyFont="1" applyFill="1" applyBorder="1" applyAlignment="1">
      <alignment wrapText="1"/>
    </xf>
    <xf numFmtId="0" fontId="45" fillId="0" borderId="70" xfId="0" applyFont="1" applyBorder="1" applyAlignment="1">
      <alignment wrapText="1"/>
    </xf>
    <xf numFmtId="0" fontId="45" fillId="0" borderId="74" xfId="0" applyFont="1" applyBorder="1" applyAlignment="1">
      <alignment horizontal="left" vertical="top" wrapText="1"/>
    </xf>
    <xf numFmtId="0" fontId="85" fillId="0" borderId="0" xfId="0" applyFont="1"/>
    <xf numFmtId="0" fontId="85" fillId="0" borderId="0" xfId="0" applyFont="1" applyAlignment="1">
      <alignment horizontal="left" wrapText="1"/>
    </xf>
    <xf numFmtId="0" fontId="45" fillId="0" borderId="24" xfId="0" applyFont="1" applyBorder="1" applyAlignment="1">
      <alignment wrapText="1"/>
    </xf>
    <xf numFmtId="0" fontId="45" fillId="0" borderId="1" xfId="0" applyFont="1" applyBorder="1" applyAlignment="1">
      <alignment vertical="center" wrapText="1"/>
    </xf>
    <xf numFmtId="0" fontId="18" fillId="0" borderId="77" xfId="0" applyFont="1" applyBorder="1" applyProtection="1">
      <protection locked="0" hidden="1"/>
    </xf>
    <xf numFmtId="0" fontId="18" fillId="0" borderId="86" xfId="0" applyFont="1" applyBorder="1" applyProtection="1">
      <protection locked="0" hidden="1"/>
    </xf>
    <xf numFmtId="0" fontId="53" fillId="0" borderId="4" xfId="0" applyFont="1" applyBorder="1" applyAlignment="1" applyProtection="1">
      <alignment horizontal="center" wrapText="1"/>
      <protection hidden="1"/>
    </xf>
    <xf numFmtId="0" fontId="45" fillId="0" borderId="1" xfId="0" applyFont="1" applyBorder="1" applyAlignment="1">
      <alignment vertical="center"/>
    </xf>
    <xf numFmtId="0" fontId="45" fillId="0" borderId="14" xfId="0" applyFont="1" applyBorder="1"/>
    <xf numFmtId="0" fontId="93" fillId="0" borderId="0" xfId="0" applyFont="1" applyAlignment="1" applyProtection="1">
      <alignment horizontal="center" vertical="center"/>
      <protection hidden="1"/>
    </xf>
    <xf numFmtId="0" fontId="60" fillId="0" borderId="6" xfId="0" applyFont="1" applyBorder="1" applyAlignment="1" applyProtection="1">
      <alignment vertical="center" wrapText="1"/>
      <protection hidden="1"/>
    </xf>
    <xf numFmtId="0" fontId="7" fillId="0" borderId="0" xfId="0" applyFont="1" applyAlignment="1" applyProtection="1">
      <alignment horizontal="center" vertical="top" wrapText="1"/>
      <protection hidden="1"/>
    </xf>
    <xf numFmtId="0" fontId="60" fillId="0" borderId="6" xfId="0" applyFont="1" applyBorder="1" applyAlignment="1" applyProtection="1">
      <alignment vertical="center"/>
      <protection hidden="1"/>
    </xf>
    <xf numFmtId="0" fontId="32" fillId="0" borderId="0" xfId="0" applyFont="1" applyAlignment="1">
      <alignment horizontal="center"/>
    </xf>
    <xf numFmtId="0" fontId="83" fillId="0" borderId="0" xfId="0" applyFont="1"/>
    <xf numFmtId="0" fontId="83" fillId="0" borderId="0" xfId="0" applyFont="1" applyAlignment="1" applyProtection="1">
      <alignment horizontal="left" vertical="top" wrapText="1"/>
      <protection hidden="1"/>
    </xf>
    <xf numFmtId="0" fontId="83" fillId="0" borderId="0" xfId="0" applyFont="1" applyAlignment="1">
      <alignment horizontal="left" vertical="top" wrapText="1"/>
    </xf>
    <xf numFmtId="0" fontId="124" fillId="0" borderId="0" xfId="0" applyFont="1" applyAlignment="1" applyProtection="1">
      <alignment wrapText="1"/>
      <protection hidden="1"/>
    </xf>
    <xf numFmtId="0" fontId="125" fillId="0" borderId="0" xfId="0" applyFont="1" applyAlignment="1" applyProtection="1">
      <alignment wrapText="1"/>
      <protection hidden="1"/>
    </xf>
    <xf numFmtId="0" fontId="32" fillId="0" borderId="0" xfId="0" applyFont="1" applyAlignment="1" applyProtection="1">
      <alignment wrapText="1"/>
      <protection hidden="1"/>
    </xf>
    <xf numFmtId="0" fontId="32" fillId="0" borderId="0" xfId="0" applyFont="1" applyAlignment="1">
      <alignment wrapText="1"/>
    </xf>
    <xf numFmtId="0" fontId="32" fillId="0" borderId="0" xfId="0" applyFont="1" applyAlignment="1" applyProtection="1">
      <alignment vertical="center"/>
      <protection hidden="1"/>
    </xf>
    <xf numFmtId="0" fontId="32" fillId="0" borderId="0" xfId="0" applyFont="1" applyAlignment="1">
      <alignment vertical="center"/>
    </xf>
    <xf numFmtId="0" fontId="32" fillId="0" borderId="0" xfId="0" applyFont="1" applyAlignment="1">
      <alignment horizontal="left"/>
    </xf>
    <xf numFmtId="0" fontId="32" fillId="0" borderId="0" xfId="0" applyFont="1" applyAlignment="1">
      <alignment vertical="top" wrapText="1"/>
    </xf>
    <xf numFmtId="0" fontId="32" fillId="0" borderId="0" xfId="0" applyFont="1" applyAlignment="1" applyProtection="1">
      <alignment vertical="center" wrapText="1"/>
      <protection hidden="1"/>
    </xf>
    <xf numFmtId="0" fontId="32" fillId="0" borderId="0" xfId="0" applyFont="1" applyAlignment="1">
      <alignment vertical="center" wrapText="1"/>
    </xf>
    <xf numFmtId="0" fontId="83" fillId="0" borderId="0" xfId="0" applyFont="1" applyProtection="1">
      <protection hidden="1"/>
    </xf>
    <xf numFmtId="0" fontId="40" fillId="0" borderId="0" xfId="0" applyFont="1"/>
    <xf numFmtId="0" fontId="13" fillId="0" borderId="38" xfId="0" applyFont="1" applyBorder="1" applyAlignment="1" applyProtection="1">
      <alignment vertical="top" wrapText="1"/>
      <protection hidden="1"/>
    </xf>
    <xf numFmtId="0" fontId="13" fillId="0" borderId="7" xfId="0" applyFont="1" applyBorder="1" applyAlignment="1" applyProtection="1">
      <alignment vertical="top" wrapText="1"/>
      <protection hidden="1"/>
    </xf>
    <xf numFmtId="0" fontId="13" fillId="0" borderId="15" xfId="0" applyFont="1" applyBorder="1" applyAlignment="1" applyProtection="1">
      <alignment vertical="top" wrapText="1"/>
      <protection hidden="1"/>
    </xf>
    <xf numFmtId="0" fontId="13" fillId="0" borderId="33" xfId="0" applyFont="1" applyBorder="1" applyAlignment="1" applyProtection="1">
      <alignment vertical="top" wrapText="1"/>
      <protection hidden="1"/>
    </xf>
    <xf numFmtId="0" fontId="53" fillId="0" borderId="0" xfId="1" applyNumberFormat="1" applyFont="1" applyFill="1" applyBorder="1" applyAlignment="1" applyProtection="1">
      <alignment horizontal="center"/>
      <protection hidden="1"/>
    </xf>
    <xf numFmtId="0" fontId="53" fillId="0" borderId="0" xfId="1" applyNumberFormat="1" applyFont="1" applyFill="1" applyBorder="1" applyAlignment="1" applyProtection="1">
      <alignment horizontal="center" wrapText="1"/>
      <protection hidden="1"/>
    </xf>
    <xf numFmtId="0" fontId="13" fillId="0" borderId="29" xfId="0" applyFont="1" applyBorder="1" applyAlignment="1" applyProtection="1">
      <alignment vertical="top" wrapText="1"/>
      <protection hidden="1"/>
    </xf>
    <xf numFmtId="0" fontId="13" fillId="0" borderId="7" xfId="0" applyFont="1" applyBorder="1" applyAlignment="1" applyProtection="1">
      <alignment vertical="top"/>
      <protection hidden="1"/>
    </xf>
    <xf numFmtId="0" fontId="67" fillId="0" borderId="33" xfId="0" applyFont="1" applyBorder="1" applyAlignment="1" applyProtection="1">
      <alignment vertical="center"/>
      <protection hidden="1"/>
    </xf>
    <xf numFmtId="0" fontId="12" fillId="0" borderId="38" xfId="0" applyFont="1" applyBorder="1" applyAlignment="1" applyProtection="1">
      <alignment vertical="top" wrapText="1"/>
      <protection hidden="1"/>
    </xf>
    <xf numFmtId="0" fontId="12" fillId="0" borderId="33" xfId="0" applyFont="1" applyBorder="1" applyAlignment="1" applyProtection="1">
      <alignment vertical="top" wrapText="1"/>
      <protection hidden="1"/>
    </xf>
    <xf numFmtId="0" fontId="12" fillId="0" borderId="29" xfId="0" applyFont="1" applyBorder="1" applyAlignment="1" applyProtection="1">
      <alignment vertical="top" wrapText="1"/>
      <protection hidden="1"/>
    </xf>
    <xf numFmtId="0" fontId="13" fillId="15" borderId="0" xfId="0" applyFont="1" applyFill="1" applyProtection="1">
      <protection hidden="1"/>
    </xf>
    <xf numFmtId="0" fontId="123" fillId="0" borderId="0" xfId="0" applyFont="1" applyAlignment="1" applyProtection="1">
      <alignment vertical="top"/>
      <protection hidden="1"/>
    </xf>
    <xf numFmtId="0" fontId="18" fillId="0" borderId="63" xfId="0" applyFont="1" applyBorder="1" applyAlignment="1" applyProtection="1">
      <alignment vertical="top" wrapText="1"/>
      <protection locked="0" hidden="1"/>
    </xf>
    <xf numFmtId="0" fontId="83" fillId="0" borderId="0" xfId="0" applyFont="1" applyAlignment="1" applyProtection="1">
      <alignment vertical="top"/>
      <protection hidden="1"/>
    </xf>
    <xf numFmtId="0" fontId="97" fillId="0" borderId="0" xfId="0" applyFont="1" applyAlignment="1">
      <alignment horizontal="right"/>
    </xf>
    <xf numFmtId="0" fontId="127" fillId="0" borderId="0" xfId="0" applyFont="1" applyAlignment="1">
      <alignment vertical="top"/>
    </xf>
    <xf numFmtId="0" fontId="45" fillId="0" borderId="0" xfId="0" applyFont="1"/>
    <xf numFmtId="0" fontId="53" fillId="0" borderId="0" xfId="0" applyFont="1" applyProtection="1">
      <protection hidden="1"/>
    </xf>
    <xf numFmtId="0" fontId="9" fillId="0" borderId="21" xfId="0" applyFont="1" applyBorder="1" applyAlignment="1" applyProtection="1">
      <alignment horizontal="center" vertical="center"/>
      <protection hidden="1"/>
    </xf>
    <xf numFmtId="0" fontId="9" fillId="0" borderId="21" xfId="0" applyFont="1" applyBorder="1" applyAlignment="1" applyProtection="1">
      <alignment vertical="center"/>
      <protection hidden="1"/>
    </xf>
    <xf numFmtId="0" fontId="35" fillId="0" borderId="0" xfId="0" applyFont="1" applyAlignment="1" applyProtection="1">
      <alignment horizontal="center" vertical="top"/>
      <protection hidden="1"/>
    </xf>
    <xf numFmtId="0" fontId="67" fillId="0" borderId="7" xfId="0" applyFont="1" applyBorder="1" applyAlignment="1" applyProtection="1">
      <alignment vertical="center"/>
      <protection hidden="1"/>
    </xf>
    <xf numFmtId="0" fontId="13" fillId="0" borderId="63" xfId="0" applyFont="1" applyBorder="1" applyAlignment="1" applyProtection="1">
      <alignment horizontal="left"/>
      <protection locked="0" hidden="1"/>
    </xf>
    <xf numFmtId="0" fontId="13" fillId="0" borderId="63" xfId="0" applyFont="1" applyBorder="1" applyAlignment="1" applyProtection="1">
      <alignment vertical="top" wrapText="1"/>
      <protection locked="0" hidden="1"/>
    </xf>
    <xf numFmtId="0" fontId="13" fillId="0" borderId="63" xfId="0" applyFont="1" applyBorder="1" applyAlignment="1" applyProtection="1">
      <alignment wrapText="1"/>
      <protection locked="0" hidden="1"/>
    </xf>
    <xf numFmtId="0" fontId="13" fillId="0" borderId="63" xfId="0" applyFont="1" applyBorder="1" applyAlignment="1" applyProtection="1">
      <alignment vertical="top"/>
      <protection locked="0" hidden="1"/>
    </xf>
    <xf numFmtId="9" fontId="13" fillId="0" borderId="63" xfId="1" applyFont="1" applyFill="1" applyBorder="1" applyAlignment="1" applyProtection="1">
      <alignment horizontal="center" vertical="top"/>
      <protection locked="0" hidden="1"/>
    </xf>
    <xf numFmtId="0" fontId="35" fillId="0" borderId="63" xfId="0" applyFont="1" applyBorder="1" applyProtection="1">
      <protection hidden="1"/>
    </xf>
    <xf numFmtId="0" fontId="35" fillId="0" borderId="63" xfId="0" applyFont="1" applyBorder="1" applyAlignment="1" applyProtection="1">
      <alignment vertical="top"/>
      <protection hidden="1"/>
    </xf>
    <xf numFmtId="0" fontId="13" fillId="0" borderId="21" xfId="0" applyFont="1" applyBorder="1" applyAlignment="1" applyProtection="1">
      <alignment horizontal="center"/>
      <protection locked="0" hidden="1"/>
    </xf>
    <xf numFmtId="0" fontId="13" fillId="0" borderId="15" xfId="0" applyFont="1" applyBorder="1" applyAlignment="1" applyProtection="1">
      <alignment vertical="top"/>
      <protection hidden="1"/>
    </xf>
    <xf numFmtId="166" fontId="13" fillId="0" borderId="38" xfId="2" applyFont="1" applyBorder="1" applyAlignment="1" applyProtection="1">
      <alignment vertical="top" wrapText="1"/>
      <protection hidden="1"/>
    </xf>
    <xf numFmtId="0" fontId="9" fillId="0" borderId="15" xfId="0" applyFont="1" applyBorder="1" applyAlignment="1" applyProtection="1">
      <alignment vertical="top" wrapText="1"/>
      <protection hidden="1"/>
    </xf>
    <xf numFmtId="0" fontId="9" fillId="0" borderId="33" xfId="0" applyFont="1" applyBorder="1" applyAlignment="1" applyProtection="1">
      <alignment vertical="top" wrapText="1"/>
      <protection hidden="1"/>
    </xf>
    <xf numFmtId="0" fontId="9" fillId="0" borderId="38" xfId="0" applyFont="1" applyBorder="1" applyAlignment="1" applyProtection="1">
      <alignment vertical="top"/>
      <protection hidden="1"/>
    </xf>
    <xf numFmtId="0" fontId="9" fillId="0" borderId="7" xfId="0" applyFont="1" applyBorder="1" applyAlignment="1" applyProtection="1">
      <alignment vertical="top"/>
      <protection hidden="1"/>
    </xf>
    <xf numFmtId="0" fontId="9" fillId="0" borderId="33" xfId="0" applyFont="1" applyBorder="1" applyAlignment="1" applyProtection="1">
      <alignment vertical="top"/>
      <protection hidden="1"/>
    </xf>
    <xf numFmtId="0" fontId="18" fillId="0" borderId="0" xfId="0" applyFont="1" applyAlignment="1" applyProtection="1">
      <alignment wrapText="1"/>
      <protection locked="0" hidden="1"/>
    </xf>
    <xf numFmtId="9" fontId="76" fillId="0" borderId="0" xfId="1" applyFont="1" applyFill="1" applyBorder="1" applyAlignment="1" applyProtection="1">
      <alignment horizontal="center"/>
      <protection hidden="1"/>
    </xf>
    <xf numFmtId="0" fontId="13" fillId="0" borderId="63" xfId="0" applyFont="1" applyBorder="1" applyAlignment="1" applyProtection="1">
      <alignment horizontal="center" vertical="top" wrapText="1"/>
      <protection locked="0" hidden="1"/>
    </xf>
    <xf numFmtId="0" fontId="13" fillId="7" borderId="63" xfId="0" applyFont="1" applyFill="1" applyBorder="1" applyAlignment="1" applyProtection="1">
      <alignment horizontal="center" vertical="top" wrapText="1"/>
      <protection locked="0" hidden="1"/>
    </xf>
    <xf numFmtId="166" fontId="13" fillId="0" borderId="63" xfId="2" applyFont="1" applyBorder="1" applyAlignment="1" applyProtection="1">
      <alignment vertical="top" wrapText="1"/>
      <protection locked="0" hidden="1"/>
    </xf>
    <xf numFmtId="0" fontId="13" fillId="0" borderId="63" xfId="0" applyFont="1" applyBorder="1" applyAlignment="1" applyProtection="1">
      <alignment horizontal="center" vertical="top"/>
      <protection locked="0" hidden="1"/>
    </xf>
    <xf numFmtId="0" fontId="9" fillId="0" borderId="1" xfId="1" applyNumberFormat="1" applyFont="1" applyFill="1" applyBorder="1" applyAlignment="1" applyProtection="1">
      <alignment horizontal="center" vertical="center" wrapText="1"/>
      <protection hidden="1"/>
    </xf>
    <xf numFmtId="0" fontId="9" fillId="0" borderId="0" xfId="0" applyFont="1" applyAlignment="1" applyProtection="1">
      <alignment vertical="center"/>
      <protection hidden="1"/>
    </xf>
    <xf numFmtId="0" fontId="9" fillId="0" borderId="0" xfId="1" applyNumberFormat="1" applyFont="1" applyFill="1" applyBorder="1" applyAlignment="1" applyProtection="1">
      <alignment horizontal="center" vertical="center"/>
      <protection hidden="1"/>
    </xf>
    <xf numFmtId="0" fontId="9" fillId="0" borderId="0" xfId="1" applyNumberFormat="1" applyFont="1" applyFill="1" applyBorder="1" applyAlignment="1" applyProtection="1">
      <alignment horizontal="center" vertical="center" wrapText="1"/>
      <protection hidden="1"/>
    </xf>
    <xf numFmtId="0" fontId="35" fillId="0" borderId="0" xfId="0" applyFont="1"/>
    <xf numFmtId="0" fontId="56" fillId="0" borderId="6" xfId="0" applyFont="1" applyBorder="1" applyAlignment="1" applyProtection="1">
      <alignment horizontal="center" vertical="center" wrapText="1"/>
      <protection hidden="1"/>
    </xf>
    <xf numFmtId="0" fontId="35" fillId="0" borderId="0" xfId="0" applyFont="1" applyAlignment="1" applyProtection="1">
      <alignment vertical="top" wrapText="1"/>
      <protection hidden="1"/>
    </xf>
    <xf numFmtId="0" fontId="35" fillId="0" borderId="7" xfId="0" applyFont="1" applyBorder="1" applyAlignment="1" applyProtection="1">
      <alignment vertical="top" wrapText="1"/>
      <protection hidden="1"/>
    </xf>
    <xf numFmtId="0" fontId="56" fillId="0" borderId="0" xfId="0" applyFont="1" applyAlignment="1" applyProtection="1">
      <alignment horizontal="center" vertical="center" wrapText="1"/>
      <protection hidden="1"/>
    </xf>
    <xf numFmtId="9" fontId="13" fillId="13" borderId="0" xfId="1" applyFont="1" applyFill="1" applyBorder="1" applyAlignment="1" applyProtection="1">
      <alignment horizontal="center"/>
      <protection locked="0" hidden="1"/>
    </xf>
    <xf numFmtId="0" fontId="118" fillId="0" borderId="0" xfId="0" applyFont="1" applyProtection="1">
      <protection hidden="1"/>
    </xf>
    <xf numFmtId="0" fontId="12" fillId="0" borderId="7" xfId="0" applyFont="1" applyBorder="1" applyAlignment="1" applyProtection="1">
      <alignment vertical="top" wrapText="1"/>
      <protection hidden="1"/>
    </xf>
    <xf numFmtId="0" fontId="99" fillId="16" borderId="0" xfId="0" applyFont="1" applyFill="1" applyAlignment="1" applyProtection="1">
      <alignment horizontal="left" vertical="top"/>
      <protection locked="0" hidden="1"/>
    </xf>
    <xf numFmtId="0" fontId="99" fillId="16" borderId="0" xfId="0" applyFont="1" applyFill="1" applyAlignment="1" applyProtection="1">
      <alignment horizontal="left" vertical="top" wrapText="1"/>
      <protection locked="0" hidden="1"/>
    </xf>
    <xf numFmtId="0" fontId="12" fillId="0" borderId="6" xfId="0" applyFont="1" applyBorder="1" applyAlignment="1" applyProtection="1">
      <alignment vertical="top" wrapText="1"/>
      <protection hidden="1"/>
    </xf>
    <xf numFmtId="0" fontId="13" fillId="16" borderId="0" xfId="0" applyFont="1" applyFill="1" applyAlignment="1" applyProtection="1">
      <alignment horizontal="left" vertical="top"/>
      <protection locked="0" hidden="1"/>
    </xf>
    <xf numFmtId="0" fontId="9" fillId="0" borderId="74" xfId="0" applyFont="1" applyBorder="1" applyAlignment="1" applyProtection="1">
      <alignment horizontal="center"/>
      <protection hidden="1"/>
    </xf>
    <xf numFmtId="0" fontId="9" fillId="0" borderId="0" xfId="0" applyFont="1"/>
    <xf numFmtId="0" fontId="9" fillId="0" borderId="63" xfId="0" applyFont="1" applyBorder="1"/>
    <xf numFmtId="0" fontId="9" fillId="0" borderId="63" xfId="0" applyFont="1" applyBorder="1" applyAlignment="1">
      <alignment wrapText="1"/>
    </xf>
    <xf numFmtId="0" fontId="13" fillId="0" borderId="63" xfId="0" applyFont="1" applyBorder="1" applyAlignment="1">
      <alignment vertical="top"/>
    </xf>
    <xf numFmtId="2" fontId="35" fillId="0" borderId="0" xfId="0" applyNumberFormat="1" applyFont="1" applyAlignment="1" applyProtection="1">
      <alignment horizontal="justify" vertical="top"/>
      <protection hidden="1"/>
    </xf>
    <xf numFmtId="169" fontId="13" fillId="0" borderId="63" xfId="0" applyNumberFormat="1" applyFont="1" applyBorder="1" applyAlignment="1">
      <alignment horizontal="center" vertical="top"/>
    </xf>
    <xf numFmtId="0" fontId="13" fillId="0" borderId="63" xfId="0" applyFont="1" applyBorder="1" applyAlignment="1">
      <alignment vertical="top" wrapText="1"/>
    </xf>
    <xf numFmtId="0" fontId="9" fillId="0" borderId="1" xfId="0" applyFont="1" applyBorder="1" applyAlignment="1" applyProtection="1">
      <alignment horizontal="center" wrapText="1"/>
      <protection hidden="1"/>
    </xf>
    <xf numFmtId="0" fontId="9" fillId="0" borderId="1" xfId="1" applyNumberFormat="1" applyFont="1" applyFill="1" applyBorder="1" applyAlignment="1" applyProtection="1">
      <alignment horizontal="center" wrapText="1"/>
      <protection hidden="1"/>
    </xf>
    <xf numFmtId="0" fontId="9" fillId="0" borderId="74" xfId="1" applyNumberFormat="1" applyFont="1" applyFill="1" applyBorder="1" applyAlignment="1" applyProtection="1">
      <alignment horizontal="center"/>
      <protection hidden="1"/>
    </xf>
    <xf numFmtId="0" fontId="18" fillId="0" borderId="98" xfId="0" applyFont="1" applyBorder="1" applyAlignment="1" applyProtection="1">
      <alignment wrapText="1"/>
      <protection locked="0" hidden="1"/>
    </xf>
    <xf numFmtId="0" fontId="18" fillId="0" borderId="78" xfId="0" applyFont="1" applyBorder="1" applyAlignment="1" applyProtection="1">
      <alignment wrapText="1"/>
      <protection locked="0" hidden="1"/>
    </xf>
    <xf numFmtId="0" fontId="37" fillId="0" borderId="0" xfId="0" applyFont="1" applyAlignment="1" applyProtection="1">
      <alignment horizontal="left"/>
      <protection locked="0" hidden="1"/>
    </xf>
    <xf numFmtId="49" fontId="42" fillId="5" borderId="4" xfId="0" applyNumberFormat="1" applyFont="1" applyFill="1" applyBorder="1" applyAlignment="1" applyProtection="1">
      <alignment horizontal="left" vertical="top"/>
      <protection hidden="1"/>
    </xf>
    <xf numFmtId="0" fontId="123" fillId="0" borderId="0" xfId="0" applyFont="1" applyAlignment="1">
      <alignment horizontal="center"/>
    </xf>
    <xf numFmtId="14" fontId="83" fillId="0" borderId="0" xfId="0" applyNumberFormat="1" applyFont="1" applyAlignment="1">
      <alignment horizontal="center"/>
    </xf>
    <xf numFmtId="0" fontId="32" fillId="0" borderId="0" xfId="0" applyFont="1" applyAlignment="1">
      <alignment horizontal="center" wrapText="1"/>
    </xf>
    <xf numFmtId="0" fontId="32" fillId="0" borderId="0" xfId="0" applyFont="1" applyAlignment="1">
      <alignment horizontal="center" vertical="center" wrapText="1"/>
    </xf>
    <xf numFmtId="0" fontId="83" fillId="0" borderId="0" xfId="0" applyFont="1" applyAlignment="1">
      <alignment horizontal="center"/>
    </xf>
    <xf numFmtId="0" fontId="83" fillId="0" borderId="0" xfId="0" applyFont="1" applyAlignment="1">
      <alignment horizontal="center" vertical="top" wrapText="1"/>
    </xf>
    <xf numFmtId="0" fontId="31" fillId="0" borderId="16" xfId="0" applyFont="1" applyBorder="1" applyAlignment="1" applyProtection="1">
      <alignment horizontal="left" vertical="top" wrapText="1"/>
      <protection locked="0"/>
    </xf>
    <xf numFmtId="0" fontId="9" fillId="0" borderId="74" xfId="1" applyNumberFormat="1" applyFont="1" applyFill="1" applyBorder="1" applyAlignment="1" applyProtection="1">
      <alignment horizontal="center" wrapText="1"/>
      <protection hidden="1"/>
    </xf>
    <xf numFmtId="0" fontId="9" fillId="0" borderId="7" xfId="0" applyFont="1" applyBorder="1" applyAlignment="1" applyProtection="1">
      <alignment vertical="top" wrapText="1"/>
      <protection hidden="1"/>
    </xf>
    <xf numFmtId="0" fontId="82" fillId="0" borderId="0" xfId="0" applyFont="1"/>
    <xf numFmtId="49" fontId="13" fillId="0" borderId="4" xfId="0" applyNumberFormat="1" applyFont="1" applyBorder="1" applyAlignment="1" applyProtection="1">
      <alignment vertical="top" wrapText="1"/>
      <protection hidden="1"/>
    </xf>
    <xf numFmtId="49" fontId="13" fillId="0" borderId="31" xfId="0" applyNumberFormat="1" applyFont="1" applyBorder="1" applyAlignment="1" applyProtection="1">
      <alignment vertical="top" wrapText="1"/>
      <protection hidden="1"/>
    </xf>
    <xf numFmtId="0" fontId="43" fillId="0" borderId="0" xfId="0" applyFont="1" applyAlignment="1" applyProtection="1">
      <alignment vertical="top" wrapText="1"/>
      <protection hidden="1"/>
    </xf>
    <xf numFmtId="0" fontId="56" fillId="0" borderId="36" xfId="0" applyFont="1" applyBorder="1" applyAlignment="1" applyProtection="1">
      <alignment horizontal="center" vertical="center" wrapText="1"/>
      <protection hidden="1"/>
    </xf>
    <xf numFmtId="0" fontId="56" fillId="0" borderId="37" xfId="0" applyFont="1" applyBorder="1" applyAlignment="1" applyProtection="1">
      <alignment horizontal="center" vertical="center" wrapText="1"/>
      <protection hidden="1"/>
    </xf>
    <xf numFmtId="49" fontId="43" fillId="0" borderId="0" xfId="0" applyNumberFormat="1" applyFont="1" applyAlignment="1" applyProtection="1">
      <alignment horizontal="left" vertical="top" wrapText="1"/>
      <protection hidden="1"/>
    </xf>
    <xf numFmtId="0" fontId="62" fillId="0" borderId="0" xfId="0" applyFont="1" applyAlignment="1" applyProtection="1">
      <alignment horizontal="center" vertical="center" wrapText="1"/>
      <protection hidden="1"/>
    </xf>
    <xf numFmtId="0" fontId="1" fillId="0" borderId="0" xfId="0" applyFont="1" applyAlignment="1" applyProtection="1">
      <alignment horizontal="left" vertical="top" wrapText="1"/>
      <protection locked="0"/>
    </xf>
    <xf numFmtId="0" fontId="67" fillId="0" borderId="36" xfId="0" applyFont="1" applyBorder="1" applyAlignment="1" applyProtection="1">
      <alignment vertical="center"/>
      <protection hidden="1"/>
    </xf>
    <xf numFmtId="0" fontId="67" fillId="0" borderId="37" xfId="0" applyFont="1" applyBorder="1" applyAlignment="1" applyProtection="1">
      <alignment vertical="center"/>
      <protection hidden="1"/>
    </xf>
    <xf numFmtId="0" fontId="56" fillId="0" borderId="34" xfId="0" applyFont="1" applyBorder="1" applyAlignment="1" applyProtection="1">
      <alignment horizontal="center" vertical="center" wrapText="1"/>
      <protection hidden="1"/>
    </xf>
    <xf numFmtId="0" fontId="56" fillId="0" borderId="33" xfId="0" applyFont="1" applyBorder="1" applyAlignment="1" applyProtection="1">
      <alignment horizontal="center" vertical="center" wrapText="1"/>
      <protection hidden="1"/>
    </xf>
    <xf numFmtId="0" fontId="32" fillId="0" borderId="20" xfId="0" applyFont="1" applyBorder="1" applyAlignment="1" applyProtection="1">
      <alignment vertical="top"/>
      <protection hidden="1"/>
    </xf>
    <xf numFmtId="0" fontId="100" fillId="0" borderId="19" xfId="0" applyFont="1" applyBorder="1" applyProtection="1">
      <protection hidden="1"/>
    </xf>
    <xf numFmtId="0" fontId="83" fillId="0" borderId="0" xfId="0" applyFont="1" applyAlignment="1">
      <alignment horizontal="left"/>
    </xf>
    <xf numFmtId="0" fontId="83" fillId="0" borderId="0" xfId="0" applyFont="1" applyAlignment="1">
      <alignment wrapText="1"/>
    </xf>
    <xf numFmtId="0" fontId="83" fillId="0" borderId="0" xfId="0" applyFont="1" applyAlignment="1">
      <alignment horizontal="left" vertical="center" wrapText="1"/>
    </xf>
    <xf numFmtId="0" fontId="83" fillId="3" borderId="0" xfId="0" applyFont="1" applyFill="1" applyAlignment="1">
      <alignment wrapText="1"/>
    </xf>
    <xf numFmtId="0" fontId="83" fillId="0" borderId="63" xfId="0" applyFont="1" applyBorder="1"/>
    <xf numFmtId="0" fontId="49" fillId="0" borderId="63" xfId="0" applyFont="1" applyBorder="1"/>
    <xf numFmtId="0" fontId="49" fillId="0" borderId="0" xfId="0" applyFont="1"/>
    <xf numFmtId="0" fontId="31" fillId="0" borderId="0" xfId="0" applyFont="1"/>
    <xf numFmtId="0" fontId="1" fillId="0" borderId="0" xfId="0" applyFont="1"/>
    <xf numFmtId="0" fontId="1" fillId="0" borderId="0" xfId="0" applyFont="1" applyAlignment="1">
      <alignment vertical="top"/>
    </xf>
    <xf numFmtId="0" fontId="85" fillId="0" borderId="0" xfId="0" applyFont="1" applyAlignment="1">
      <alignment vertical="top"/>
    </xf>
    <xf numFmtId="0" fontId="49" fillId="0" borderId="0" xfId="0" applyFont="1" applyAlignment="1">
      <alignment vertical="top"/>
    </xf>
    <xf numFmtId="0" fontId="1" fillId="0" borderId="0" xfId="0" applyFont="1" applyAlignment="1">
      <alignment vertical="center"/>
    </xf>
    <xf numFmtId="0" fontId="131" fillId="0" borderId="0" xfId="0" applyFont="1"/>
    <xf numFmtId="0" fontId="126" fillId="0" borderId="0" xfId="0" applyFont="1"/>
    <xf numFmtId="0" fontId="1" fillId="0" borderId="0" xfId="0" applyFont="1" applyAlignment="1">
      <alignment vertical="center" wrapText="1"/>
    </xf>
    <xf numFmtId="0" fontId="1" fillId="0" borderId="0" xfId="0" applyFont="1" applyAlignment="1">
      <alignment wrapText="1"/>
    </xf>
    <xf numFmtId="0" fontId="49" fillId="0" borderId="0" xfId="0" applyFont="1" applyAlignment="1">
      <alignment wrapText="1"/>
    </xf>
    <xf numFmtId="0" fontId="1" fillId="0" borderId="0" xfId="0" applyFont="1" applyAlignment="1">
      <alignment vertical="top" wrapText="1"/>
    </xf>
    <xf numFmtId="0" fontId="1" fillId="0" borderId="0" xfId="0" applyFont="1" applyAlignment="1" applyProtection="1">
      <alignment horizontal="center"/>
      <protection locked="0" hidden="1"/>
    </xf>
    <xf numFmtId="0" fontId="31" fillId="0" borderId="0" xfId="0" applyFont="1" applyAlignment="1">
      <alignment wrapText="1"/>
    </xf>
    <xf numFmtId="0" fontId="37" fillId="0" borderId="63" xfId="0" applyFont="1" applyBorder="1" applyAlignment="1" applyProtection="1">
      <alignment horizontal="center"/>
      <protection locked="0" hidden="1"/>
    </xf>
    <xf numFmtId="0" fontId="13" fillId="0" borderId="1" xfId="0" applyFont="1" applyBorder="1" applyAlignment="1" applyProtection="1">
      <alignment horizontal="left"/>
      <protection locked="0" hidden="1"/>
    </xf>
    <xf numFmtId="0" fontId="1" fillId="0" borderId="67" xfId="0" applyFont="1" applyBorder="1" applyAlignment="1" applyProtection="1">
      <alignment horizontal="left" vertical="top" wrapText="1"/>
      <protection locked="0"/>
    </xf>
    <xf numFmtId="0" fontId="1" fillId="0" borderId="16" xfId="0" applyFont="1" applyBorder="1" applyAlignment="1" applyProtection="1">
      <alignment horizontal="left" vertical="top" wrapText="1"/>
      <protection locked="0"/>
    </xf>
    <xf numFmtId="0" fontId="1" fillId="0" borderId="68" xfId="0" applyFont="1" applyBorder="1" applyAlignment="1" applyProtection="1">
      <alignment horizontal="left" vertical="top" wrapText="1"/>
      <protection locked="0"/>
    </xf>
    <xf numFmtId="0" fontId="31" fillId="0" borderId="16" xfId="0" applyFont="1" applyBorder="1" applyAlignment="1" applyProtection="1">
      <alignment vertical="top" wrapText="1"/>
      <protection locked="0"/>
    </xf>
    <xf numFmtId="0" fontId="35" fillId="0" borderId="0" xfId="0" applyFont="1" applyAlignment="1" applyProtection="1">
      <alignment horizontal="left" vertical="top" wrapText="1"/>
      <protection hidden="1"/>
    </xf>
    <xf numFmtId="0" fontId="35" fillId="0" borderId="7" xfId="0" applyFont="1" applyBorder="1" applyAlignment="1" applyProtection="1">
      <alignment horizontal="left" vertical="top" wrapText="1"/>
      <protection hidden="1"/>
    </xf>
    <xf numFmtId="0" fontId="35" fillId="0" borderId="7" xfId="0" applyFont="1" applyBorder="1" applyAlignment="1" applyProtection="1">
      <alignment horizontal="justify" vertical="top" wrapText="1"/>
      <protection hidden="1"/>
    </xf>
    <xf numFmtId="0" fontId="35" fillId="0" borderId="0" xfId="0" applyFont="1" applyAlignment="1" applyProtection="1">
      <alignment horizontal="justify" vertical="top"/>
      <protection hidden="1"/>
    </xf>
    <xf numFmtId="0" fontId="35" fillId="0" borderId="7" xfId="0" applyFont="1" applyBorder="1" applyAlignment="1" applyProtection="1">
      <alignment horizontal="justify" vertical="top"/>
      <protection hidden="1"/>
    </xf>
    <xf numFmtId="49" fontId="35" fillId="0" borderId="39" xfId="0" applyNumberFormat="1" applyFont="1" applyBorder="1" applyAlignment="1" applyProtection="1">
      <alignment horizontal="justify" vertical="top"/>
      <protection hidden="1"/>
    </xf>
    <xf numFmtId="0" fontId="9" fillId="0" borderId="1" xfId="1" applyNumberFormat="1" applyFont="1" applyFill="1" applyBorder="1" applyAlignment="1" applyProtection="1">
      <alignment horizontal="center"/>
      <protection hidden="1"/>
    </xf>
    <xf numFmtId="0" fontId="43" fillId="0" borderId="6" xfId="0" applyFont="1" applyBorder="1" applyAlignment="1" applyProtection="1">
      <alignment vertical="top" wrapText="1"/>
      <protection hidden="1"/>
    </xf>
    <xf numFmtId="0" fontId="100" fillId="0" borderId="19" xfId="0" applyFont="1" applyBorder="1" applyAlignment="1" applyProtection="1">
      <alignment horizontal="left"/>
      <protection hidden="1"/>
    </xf>
    <xf numFmtId="0" fontId="18" fillId="0" borderId="98" xfId="0" applyFont="1" applyBorder="1" applyAlignment="1" applyProtection="1">
      <alignment horizontal="left" wrapText="1"/>
      <protection locked="0" hidden="1"/>
    </xf>
    <xf numFmtId="0" fontId="18" fillId="0" borderId="63" xfId="0" applyFont="1" applyBorder="1" applyAlignment="1" applyProtection="1">
      <alignment horizontal="left" wrapText="1"/>
      <protection locked="0" hidden="1"/>
    </xf>
    <xf numFmtId="0" fontId="18" fillId="0" borderId="0" xfId="0" applyFont="1" applyAlignment="1" applyProtection="1">
      <alignment horizontal="left" wrapText="1"/>
      <protection locked="0" hidden="1"/>
    </xf>
    <xf numFmtId="0" fontId="13" fillId="15" borderId="0" xfId="0" applyFont="1" applyFill="1" applyAlignment="1" applyProtection="1">
      <alignment horizontal="left"/>
      <protection hidden="1"/>
    </xf>
    <xf numFmtId="0" fontId="0" fillId="0" borderId="0" xfId="0" applyAlignment="1">
      <alignment horizontal="left" vertical="top"/>
    </xf>
    <xf numFmtId="0" fontId="13" fillId="0" borderId="0" xfId="0" applyFont="1" applyAlignment="1" applyProtection="1">
      <alignment horizontal="left" wrapText="1"/>
      <protection locked="0" hidden="1"/>
    </xf>
    <xf numFmtId="0" fontId="45" fillId="0" borderId="70" xfId="0" applyFont="1" applyBorder="1" applyAlignment="1">
      <alignment horizontal="left" wrapText="1"/>
    </xf>
    <xf numFmtId="0" fontId="13" fillId="0" borderId="1" xfId="0" applyFont="1" applyBorder="1" applyAlignment="1">
      <alignment horizontal="left" wrapText="1"/>
    </xf>
    <xf numFmtId="0" fontId="35" fillId="0" borderId="0" xfId="0" applyFont="1" applyAlignment="1">
      <alignment horizontal="left" wrapText="1"/>
    </xf>
    <xf numFmtId="0" fontId="99" fillId="16" borderId="0" xfId="0" applyFont="1" applyFill="1" applyAlignment="1" applyProtection="1">
      <alignment horizontal="left"/>
      <protection locked="0" hidden="1"/>
    </xf>
    <xf numFmtId="49" fontId="35" fillId="0" borderId="4" xfId="0" applyNumberFormat="1" applyFont="1" applyBorder="1" applyAlignment="1" applyProtection="1">
      <alignment vertical="top" wrapText="1"/>
      <protection hidden="1"/>
    </xf>
    <xf numFmtId="0" fontId="35" fillId="0" borderId="0" xfId="0" applyFont="1" applyAlignment="1" applyProtection="1">
      <alignment horizontal="left" vertical="top"/>
      <protection hidden="1"/>
    </xf>
    <xf numFmtId="0" fontId="134" fillId="0" borderId="32" xfId="0" applyFont="1" applyBorder="1" applyAlignment="1" applyProtection="1">
      <alignment horizontal="justify" vertical="top"/>
      <protection hidden="1"/>
    </xf>
    <xf numFmtId="49" fontId="35" fillId="0" borderId="39" xfId="0" applyNumberFormat="1" applyFont="1" applyBorder="1" applyAlignment="1" applyProtection="1">
      <alignment vertical="top" wrapText="1"/>
      <protection hidden="1"/>
    </xf>
    <xf numFmtId="0" fontId="118" fillId="0" borderId="0" xfId="0" applyFont="1" applyAlignment="1" applyProtection="1">
      <alignment vertical="top"/>
      <protection hidden="1"/>
    </xf>
    <xf numFmtId="0" fontId="13" fillId="0" borderId="7" xfId="0" applyFont="1" applyBorder="1" applyAlignment="1" applyProtection="1">
      <alignment horizontal="left" vertical="top" wrapText="1"/>
      <protection hidden="1"/>
    </xf>
    <xf numFmtId="10" fontId="13" fillId="0" borderId="0" xfId="1" applyNumberFormat="1" applyFont="1" applyFill="1" applyBorder="1" applyAlignment="1" applyProtection="1">
      <alignment horizontal="center"/>
      <protection locked="0" hidden="1"/>
    </xf>
    <xf numFmtId="9" fontId="13" fillId="14" borderId="21" xfId="1" applyFont="1" applyFill="1" applyBorder="1" applyAlignment="1" applyProtection="1">
      <alignment horizontal="center" vertical="top" wrapText="1"/>
      <protection locked="0"/>
    </xf>
    <xf numFmtId="0" fontId="13" fillId="48" borderId="0" xfId="0" applyFont="1" applyFill="1"/>
    <xf numFmtId="0" fontId="13" fillId="48" borderId="0" xfId="0" applyFont="1" applyFill="1" applyAlignment="1">
      <alignment wrapText="1"/>
    </xf>
    <xf numFmtId="0" fontId="0" fillId="48" borderId="0" xfId="0" applyFill="1" applyProtection="1">
      <protection hidden="1"/>
    </xf>
    <xf numFmtId="0" fontId="7" fillId="48" borderId="0" xfId="0" applyFont="1" applyFill="1" applyProtection="1">
      <protection hidden="1"/>
    </xf>
    <xf numFmtId="0" fontId="13" fillId="48" borderId="0" xfId="0" applyFont="1" applyFill="1" applyProtection="1">
      <protection hidden="1"/>
    </xf>
    <xf numFmtId="0" fontId="13" fillId="48" borderId="0" xfId="0" applyFont="1" applyFill="1" applyAlignment="1" applyProtection="1">
      <alignment horizontal="center"/>
      <protection hidden="1"/>
    </xf>
    <xf numFmtId="0" fontId="13" fillId="48" borderId="0" xfId="0" applyFont="1" applyFill="1" applyAlignment="1" applyProtection="1">
      <alignment wrapText="1"/>
      <protection hidden="1"/>
    </xf>
    <xf numFmtId="0" fontId="13" fillId="48" borderId="63" xfId="0" applyFont="1" applyFill="1" applyBorder="1" applyAlignment="1" applyProtection="1">
      <alignment horizontal="left"/>
      <protection hidden="1"/>
    </xf>
    <xf numFmtId="0" fontId="13" fillId="48" borderId="63" xfId="0" applyFont="1" applyFill="1" applyBorder="1" applyAlignment="1" applyProtection="1">
      <alignment wrapText="1"/>
      <protection hidden="1"/>
    </xf>
    <xf numFmtId="0" fontId="13" fillId="48" borderId="63" xfId="0" applyFont="1" applyFill="1" applyBorder="1" applyAlignment="1" applyProtection="1">
      <alignment horizontal="center"/>
      <protection hidden="1"/>
    </xf>
    <xf numFmtId="0" fontId="13" fillId="48" borderId="63" xfId="0" applyFont="1" applyFill="1" applyBorder="1" applyProtection="1">
      <protection hidden="1"/>
    </xf>
    <xf numFmtId="0" fontId="122" fillId="48" borderId="63" xfId="0" applyFont="1" applyFill="1" applyBorder="1" applyAlignment="1" applyProtection="1">
      <alignment horizontal="left"/>
      <protection hidden="1"/>
    </xf>
    <xf numFmtId="0" fontId="1" fillId="48" borderId="63" xfId="0" applyFont="1" applyFill="1" applyBorder="1" applyAlignment="1" applyProtection="1">
      <alignment horizontal="left"/>
      <protection hidden="1"/>
    </xf>
    <xf numFmtId="0" fontId="9" fillId="48" borderId="63" xfId="0" applyFont="1" applyFill="1" applyBorder="1" applyAlignment="1" applyProtection="1">
      <alignment horizontal="center"/>
      <protection hidden="1"/>
    </xf>
    <xf numFmtId="0" fontId="9" fillId="48" borderId="0" xfId="0" applyFont="1" applyFill="1" applyAlignment="1" applyProtection="1">
      <alignment horizontal="center"/>
      <protection hidden="1"/>
    </xf>
    <xf numFmtId="0" fontId="121" fillId="48" borderId="9" xfId="0" applyFont="1" applyFill="1" applyBorder="1" applyAlignment="1" applyProtection="1">
      <alignment vertical="top"/>
      <protection hidden="1"/>
    </xf>
    <xf numFmtId="0" fontId="121" fillId="48" borderId="0" xfId="0" applyFont="1" applyFill="1" applyAlignment="1" applyProtection="1">
      <alignment vertical="top"/>
      <protection hidden="1"/>
    </xf>
    <xf numFmtId="0" fontId="18" fillId="48" borderId="0" xfId="0" applyFont="1" applyFill="1" applyAlignment="1" applyProtection="1">
      <alignment vertical="top"/>
      <protection hidden="1"/>
    </xf>
    <xf numFmtId="0" fontId="18" fillId="48" borderId="0" xfId="0" applyFont="1" applyFill="1" applyAlignment="1" applyProtection="1">
      <alignment vertical="top" wrapText="1"/>
      <protection hidden="1"/>
    </xf>
    <xf numFmtId="0" fontId="68" fillId="48" borderId="0" xfId="0" applyFont="1" applyFill="1" applyAlignment="1">
      <alignment vertical="top" wrapText="1"/>
    </xf>
    <xf numFmtId="0" fontId="1" fillId="48" borderId="0" xfId="0" applyFont="1" applyFill="1" applyAlignment="1" applyProtection="1">
      <alignment horizontal="left"/>
      <protection locked="0" hidden="1"/>
    </xf>
    <xf numFmtId="0" fontId="13" fillId="48" borderId="0" xfId="0" applyFont="1" applyFill="1" applyProtection="1">
      <protection locked="0" hidden="1"/>
    </xf>
    <xf numFmtId="9" fontId="0" fillId="48" borderId="63" xfId="1" applyFont="1" applyFill="1" applyBorder="1" applyProtection="1">
      <protection hidden="1"/>
    </xf>
    <xf numFmtId="0" fontId="49" fillId="48" borderId="0" xfId="0" applyFont="1" applyFill="1" applyProtection="1">
      <protection hidden="1"/>
    </xf>
    <xf numFmtId="0" fontId="60" fillId="48" borderId="100" xfId="0" applyFont="1" applyFill="1" applyBorder="1" applyAlignment="1" applyProtection="1">
      <alignment vertical="center" wrapText="1"/>
      <protection hidden="1"/>
    </xf>
    <xf numFmtId="0" fontId="35" fillId="48" borderId="0" xfId="0" applyFont="1" applyFill="1" applyProtection="1">
      <protection hidden="1"/>
    </xf>
    <xf numFmtId="0" fontId="32" fillId="48" borderId="0" xfId="0" applyFont="1" applyFill="1" applyProtection="1">
      <protection hidden="1"/>
    </xf>
    <xf numFmtId="0" fontId="13" fillId="3" borderId="0" xfId="0" applyFont="1" applyFill="1"/>
    <xf numFmtId="0" fontId="154" fillId="0" borderId="0" xfId="0" applyFont="1" applyAlignment="1">
      <alignment horizontal="left" vertical="top"/>
    </xf>
    <xf numFmtId="0" fontId="7" fillId="48" borderId="0" xfId="0" applyFont="1" applyFill="1" applyAlignment="1" applyProtection="1">
      <alignment horizontal="left" vertical="top"/>
      <protection hidden="1"/>
    </xf>
    <xf numFmtId="9" fontId="13" fillId="48" borderId="63" xfId="1" applyFont="1" applyFill="1" applyBorder="1" applyProtection="1">
      <protection hidden="1"/>
    </xf>
    <xf numFmtId="0" fontId="13" fillId="48" borderId="19" xfId="0" applyFont="1" applyFill="1" applyBorder="1" applyProtection="1">
      <protection hidden="1"/>
    </xf>
    <xf numFmtId="0" fontId="20" fillId="0" borderId="1" xfId="0" applyFont="1" applyBorder="1" applyAlignment="1">
      <alignment horizontal="center" textRotation="90" wrapText="1"/>
    </xf>
    <xf numFmtId="0" fontId="20" fillId="0" borderId="21" xfId="0" applyFont="1" applyBorder="1" applyAlignment="1">
      <alignment horizontal="center" textRotation="90" wrapText="1"/>
    </xf>
    <xf numFmtId="0" fontId="28" fillId="48" borderId="63" xfId="0" applyFont="1" applyFill="1" applyBorder="1" applyProtection="1">
      <protection hidden="1"/>
    </xf>
    <xf numFmtId="9" fontId="107" fillId="49" borderId="1" xfId="1" applyFont="1" applyFill="1" applyBorder="1" applyAlignment="1" applyProtection="1">
      <alignment horizontal="right" vertical="top" wrapText="1"/>
      <protection locked="0"/>
    </xf>
    <xf numFmtId="0" fontId="164" fillId="48" borderId="0" xfId="0" applyFont="1" applyFill="1" applyProtection="1">
      <protection hidden="1"/>
    </xf>
    <xf numFmtId="0" fontId="167" fillId="0" borderId="0" xfId="0" applyFont="1" applyAlignment="1" applyProtection="1">
      <alignment horizontal="left"/>
      <protection locked="0" hidden="1"/>
    </xf>
    <xf numFmtId="0" fontId="168" fillId="0" borderId="0" xfId="0" applyFont="1" applyProtection="1">
      <protection hidden="1"/>
    </xf>
    <xf numFmtId="0" fontId="169" fillId="0" borderId="0" xfId="0" applyFont="1" applyAlignment="1" applyProtection="1">
      <alignment horizontal="left"/>
      <protection hidden="1"/>
    </xf>
    <xf numFmtId="0" fontId="168" fillId="0" borderId="0" xfId="0" applyFont="1" applyProtection="1">
      <protection locked="0"/>
    </xf>
    <xf numFmtId="0" fontId="169" fillId="0" borderId="0" xfId="0" applyFont="1" applyAlignment="1" applyProtection="1">
      <alignment horizontal="left"/>
      <protection locked="0"/>
    </xf>
    <xf numFmtId="0" fontId="166" fillId="0" borderId="0" xfId="0" applyFont="1" applyProtection="1">
      <protection hidden="1"/>
    </xf>
    <xf numFmtId="0" fontId="167" fillId="0" borderId="0" xfId="0" applyFont="1" applyAlignment="1" applyProtection="1">
      <alignment vertical="top" wrapText="1"/>
      <protection hidden="1"/>
    </xf>
    <xf numFmtId="0" fontId="13" fillId="0" borderId="75" xfId="0" applyFont="1" applyBorder="1" applyProtection="1">
      <protection hidden="1"/>
    </xf>
    <xf numFmtId="0" fontId="13" fillId="0" borderId="20" xfId="0" applyFont="1" applyBorder="1" applyAlignment="1" applyProtection="1">
      <alignment vertical="top"/>
      <protection hidden="1"/>
    </xf>
    <xf numFmtId="0" fontId="9" fillId="0" borderId="0" xfId="0" applyFont="1" applyProtection="1">
      <protection hidden="1"/>
    </xf>
    <xf numFmtId="0" fontId="64" fillId="0" borderId="0" xfId="0" applyFont="1" applyAlignment="1" applyProtection="1">
      <alignment horizontal="right"/>
      <protection hidden="1"/>
    </xf>
    <xf numFmtId="0" fontId="171" fillId="0" borderId="75" xfId="0" applyFont="1" applyBorder="1" applyProtection="1">
      <protection hidden="1"/>
    </xf>
    <xf numFmtId="0" fontId="172" fillId="0" borderId="75" xfId="0" applyFont="1" applyBorder="1" applyAlignment="1" applyProtection="1">
      <alignment horizontal="right"/>
      <protection hidden="1"/>
    </xf>
    <xf numFmtId="0" fontId="9" fillId="0" borderId="63" xfId="0" applyFont="1" applyBorder="1" applyProtection="1">
      <protection hidden="1"/>
    </xf>
    <xf numFmtId="0" fontId="9" fillId="0" borderId="63" xfId="0" applyFont="1" applyBorder="1" applyAlignment="1" applyProtection="1">
      <alignment horizontal="center"/>
      <protection hidden="1"/>
    </xf>
    <xf numFmtId="0" fontId="13" fillId="0" borderId="82" xfId="0" applyFont="1" applyBorder="1" applyAlignment="1" applyProtection="1">
      <alignment horizontal="center"/>
      <protection hidden="1"/>
    </xf>
    <xf numFmtId="49" fontId="13" fillId="0" borderId="97" xfId="0" quotePrefix="1" applyNumberFormat="1" applyFont="1" applyBorder="1" applyProtection="1">
      <protection hidden="1"/>
    </xf>
    <xf numFmtId="9" fontId="13" fillId="0" borderId="82" xfId="0" applyNumberFormat="1" applyFont="1" applyBorder="1" applyAlignment="1" applyProtection="1">
      <alignment horizontal="center" vertical="top"/>
      <protection hidden="1"/>
    </xf>
    <xf numFmtId="49" fontId="13" fillId="0" borderId="97" xfId="0" applyNumberFormat="1" applyFont="1" applyBorder="1" applyProtection="1">
      <protection hidden="1"/>
    </xf>
    <xf numFmtId="0" fontId="12" fillId="0" borderId="97" xfId="0" applyFont="1" applyBorder="1" applyAlignment="1" applyProtection="1">
      <alignment horizontal="left" vertical="top"/>
      <protection hidden="1"/>
    </xf>
    <xf numFmtId="0" fontId="13" fillId="0" borderId="98" xfId="0" applyFont="1" applyBorder="1" applyProtection="1">
      <protection hidden="1"/>
    </xf>
    <xf numFmtId="9" fontId="13" fillId="0" borderId="86" xfId="0" applyNumberFormat="1" applyFont="1" applyBorder="1" applyAlignment="1" applyProtection="1">
      <alignment horizontal="center" vertical="top"/>
      <protection hidden="1"/>
    </xf>
    <xf numFmtId="0" fontId="13" fillId="0" borderId="75" xfId="0" applyFont="1" applyBorder="1" applyAlignment="1" applyProtection="1">
      <alignment horizontal="justify"/>
      <protection hidden="1"/>
    </xf>
    <xf numFmtId="0" fontId="171" fillId="0" borderId="75" xfId="0" applyFont="1" applyBorder="1" applyAlignment="1" applyProtection="1">
      <alignment horizontal="justify"/>
      <protection hidden="1"/>
    </xf>
    <xf numFmtId="0" fontId="172" fillId="0" borderId="20" xfId="0" applyFont="1" applyBorder="1" applyAlignment="1" applyProtection="1">
      <alignment horizontal="justify"/>
      <protection hidden="1"/>
    </xf>
    <xf numFmtId="0" fontId="13" fillId="0" borderId="100" xfId="0" applyFont="1" applyBorder="1" applyAlignment="1" applyProtection="1">
      <alignment horizontal="justify"/>
      <protection hidden="1"/>
    </xf>
    <xf numFmtId="49" fontId="35" fillId="0" borderId="97" xfId="0" quotePrefix="1" applyNumberFormat="1" applyFont="1" applyBorder="1" applyProtection="1">
      <protection hidden="1"/>
    </xf>
    <xf numFmtId="0" fontId="35" fillId="0" borderId="97" xfId="0" applyFont="1" applyBorder="1" applyProtection="1">
      <protection hidden="1"/>
    </xf>
    <xf numFmtId="0" fontId="118" fillId="0" borderId="97" xfId="0" applyFont="1" applyBorder="1" applyAlignment="1" applyProtection="1">
      <alignment horizontal="left" vertical="top"/>
      <protection hidden="1"/>
    </xf>
    <xf numFmtId="0" fontId="35" fillId="0" borderId="100" xfId="0" applyFont="1" applyBorder="1" applyAlignment="1" applyProtection="1">
      <alignment horizontal="justify"/>
      <protection hidden="1"/>
    </xf>
    <xf numFmtId="49" fontId="35" fillId="0" borderId="97" xfId="0" applyNumberFormat="1" applyFont="1" applyBorder="1" applyProtection="1">
      <protection hidden="1"/>
    </xf>
    <xf numFmtId="0" fontId="35" fillId="0" borderId="97" xfId="0" applyFont="1" applyBorder="1" applyAlignment="1" applyProtection="1">
      <alignment horizontal="left" vertical="top"/>
      <protection hidden="1"/>
    </xf>
    <xf numFmtId="0" fontId="118" fillId="0" borderId="97" xfId="0" applyFont="1" applyBorder="1" applyProtection="1">
      <protection hidden="1"/>
    </xf>
    <xf numFmtId="0" fontId="35" fillId="0" borderId="97" xfId="0" quotePrefix="1" applyFont="1" applyBorder="1" applyAlignment="1" applyProtection="1">
      <alignment horizontal="left"/>
      <protection hidden="1"/>
    </xf>
    <xf numFmtId="0" fontId="35" fillId="0" borderId="100" xfId="0" applyFont="1" applyBorder="1" applyAlignment="1" applyProtection="1">
      <alignment horizontal="left" vertical="top" wrapText="1"/>
      <protection hidden="1"/>
    </xf>
    <xf numFmtId="0" fontId="13" fillId="0" borderId="86" xfId="0" applyFont="1" applyBorder="1" applyAlignment="1" applyProtection="1">
      <alignment horizontal="center"/>
      <protection hidden="1"/>
    </xf>
    <xf numFmtId="0" fontId="12" fillId="0" borderId="0" xfId="0" applyFont="1" applyAlignment="1" applyProtection="1">
      <alignment horizontal="left" vertical="top" wrapText="1"/>
      <protection hidden="1"/>
    </xf>
    <xf numFmtId="49" fontId="13" fillId="0" borderId="97" xfId="0" quotePrefix="1" applyNumberFormat="1" applyFont="1" applyBorder="1" applyAlignment="1" applyProtection="1">
      <alignment horizontal="justify"/>
      <protection hidden="1"/>
    </xf>
    <xf numFmtId="0" fontId="13" fillId="0" borderId="97" xfId="0" applyFont="1" applyBorder="1" applyAlignment="1" applyProtection="1">
      <alignment horizontal="justify"/>
      <protection hidden="1"/>
    </xf>
    <xf numFmtId="49" fontId="13" fillId="0" borderId="97" xfId="0" applyNumberFormat="1" applyFont="1" applyBorder="1" applyAlignment="1" applyProtection="1">
      <alignment horizontal="justify"/>
      <protection hidden="1"/>
    </xf>
    <xf numFmtId="49" fontId="35" fillId="0" borderId="97" xfId="0" applyNumberFormat="1" applyFont="1" applyBorder="1" applyAlignment="1" applyProtection="1">
      <alignment horizontal="justify"/>
      <protection hidden="1"/>
    </xf>
    <xf numFmtId="0" fontId="35" fillId="0" borderId="97" xfId="0" applyFont="1" applyBorder="1" applyAlignment="1" applyProtection="1">
      <alignment horizontal="justify"/>
      <protection hidden="1"/>
    </xf>
    <xf numFmtId="49" fontId="35" fillId="0" borderId="97" xfId="0" quotePrefix="1" applyNumberFormat="1" applyFont="1" applyBorder="1" applyAlignment="1" applyProtection="1">
      <alignment horizontal="justify"/>
      <protection hidden="1"/>
    </xf>
    <xf numFmtId="0" fontId="12" fillId="0" borderId="97" xfId="0" quotePrefix="1" applyFont="1" applyBorder="1" applyAlignment="1" applyProtection="1">
      <alignment horizontal="justify" vertical="top"/>
      <protection hidden="1"/>
    </xf>
    <xf numFmtId="0" fontId="173" fillId="48" borderId="63" xfId="0" applyFont="1" applyFill="1" applyBorder="1" applyProtection="1">
      <protection hidden="1"/>
    </xf>
    <xf numFmtId="0" fontId="36" fillId="48" borderId="63" xfId="0" applyFont="1" applyFill="1" applyBorder="1" applyProtection="1">
      <protection hidden="1"/>
    </xf>
    <xf numFmtId="0" fontId="36" fillId="48" borderId="63" xfId="0" applyFont="1" applyFill="1" applyBorder="1" applyAlignment="1" applyProtection="1">
      <alignment horizontal="center"/>
      <protection hidden="1"/>
    </xf>
    <xf numFmtId="0" fontId="87" fillId="48" borderId="77" xfId="0" applyFont="1" applyFill="1" applyBorder="1" applyAlignment="1" applyProtection="1">
      <alignment vertical="top"/>
      <protection hidden="1"/>
    </xf>
    <xf numFmtId="0" fontId="87" fillId="48" borderId="77" xfId="0" applyFont="1" applyFill="1" applyBorder="1" applyAlignment="1" applyProtection="1">
      <alignment horizontal="left" vertical="top" wrapText="1"/>
      <protection hidden="1"/>
    </xf>
    <xf numFmtId="0" fontId="174" fillId="48" borderId="63" xfId="0" applyFont="1" applyFill="1" applyBorder="1" applyProtection="1">
      <protection hidden="1"/>
    </xf>
    <xf numFmtId="0" fontId="174" fillId="48" borderId="63" xfId="0" applyFont="1" applyFill="1" applyBorder="1" applyAlignment="1" applyProtection="1">
      <alignment vertical="top" wrapText="1"/>
      <protection hidden="1"/>
    </xf>
    <xf numFmtId="0" fontId="129" fillId="48" borderId="63" xfId="0" applyFont="1" applyFill="1" applyBorder="1" applyProtection="1">
      <protection hidden="1"/>
    </xf>
    <xf numFmtId="0" fontId="129" fillId="48" borderId="63" xfId="0" applyFont="1" applyFill="1" applyBorder="1" applyAlignment="1" applyProtection="1">
      <alignment horizontal="center"/>
      <protection hidden="1"/>
    </xf>
    <xf numFmtId="0" fontId="174" fillId="48" borderId="77" xfId="0" applyFont="1" applyFill="1" applyBorder="1" applyProtection="1">
      <protection hidden="1"/>
    </xf>
    <xf numFmtId="0" fontId="174" fillId="48" borderId="77" xfId="0" applyFont="1" applyFill="1" applyBorder="1" applyAlignment="1" applyProtection="1">
      <alignment vertical="top" wrapText="1"/>
      <protection hidden="1"/>
    </xf>
    <xf numFmtId="0" fontId="129" fillId="48" borderId="0" xfId="0" applyFont="1" applyFill="1" applyProtection="1">
      <protection hidden="1"/>
    </xf>
    <xf numFmtId="0" fontId="36" fillId="48" borderId="0" xfId="0" applyFont="1" applyFill="1" applyProtection="1">
      <protection hidden="1"/>
    </xf>
    <xf numFmtId="0" fontId="136" fillId="0" borderId="0" xfId="0" quotePrefix="1" applyFont="1" applyAlignment="1">
      <alignment vertical="top"/>
    </xf>
    <xf numFmtId="0" fontId="35" fillId="0" borderId="0" xfId="0" applyFont="1" applyAlignment="1">
      <alignment horizontal="left" vertical="top"/>
    </xf>
    <xf numFmtId="0" fontId="52" fillId="3" borderId="0" xfId="0" quotePrefix="1" applyFont="1" applyFill="1" applyAlignment="1">
      <alignment vertical="top" wrapText="1"/>
    </xf>
    <xf numFmtId="0" fontId="52" fillId="0" borderId="0" xfId="0" quotePrefix="1" applyFont="1" applyAlignment="1">
      <alignment vertical="top" wrapText="1"/>
    </xf>
    <xf numFmtId="0" fontId="176" fillId="0" borderId="0" xfId="0" quotePrefix="1" applyFont="1" applyAlignment="1">
      <alignment vertical="top" wrapText="1"/>
    </xf>
    <xf numFmtId="0" fontId="176" fillId="0" borderId="0" xfId="0" applyFont="1" applyAlignment="1">
      <alignment horizontal="left" vertical="top" wrapText="1"/>
    </xf>
    <xf numFmtId="0" fontId="176" fillId="0" borderId="0" xfId="0" quotePrefix="1" applyFont="1" applyAlignment="1">
      <alignment horizontal="left" vertical="top" wrapText="1"/>
    </xf>
    <xf numFmtId="9" fontId="107" fillId="49" borderId="114" xfId="1" applyFont="1" applyFill="1" applyBorder="1" applyAlignment="1" applyProtection="1">
      <alignment horizontal="right" vertical="top" wrapText="1"/>
      <protection locked="0"/>
    </xf>
    <xf numFmtId="9" fontId="13" fillId="0" borderId="114" xfId="1" applyFont="1" applyFill="1" applyBorder="1" applyAlignment="1" applyProtection="1">
      <alignment horizontal="center" vertical="center" wrapText="1"/>
      <protection hidden="1"/>
    </xf>
    <xf numFmtId="0" fontId="82" fillId="0" borderId="0" xfId="0" applyFont="1" applyAlignment="1" applyProtection="1">
      <alignment horizontal="left" vertical="top" wrapText="1"/>
      <protection hidden="1"/>
    </xf>
    <xf numFmtId="0" fontId="12" fillId="0" borderId="0" xfId="0" applyFont="1" applyAlignment="1" applyProtection="1">
      <alignment horizontal="justify" vertical="top" wrapText="1"/>
      <protection hidden="1"/>
    </xf>
    <xf numFmtId="0" fontId="12" fillId="0" borderId="0" xfId="0" applyFont="1" applyAlignment="1" applyProtection="1">
      <alignment horizontal="justify" vertical="top"/>
      <protection hidden="1"/>
    </xf>
    <xf numFmtId="0" fontId="12" fillId="0" borderId="100" xfId="0" applyFont="1" applyBorder="1" applyAlignment="1" applyProtection="1">
      <alignment horizontal="justify" vertical="top" wrapText="1"/>
      <protection hidden="1"/>
    </xf>
    <xf numFmtId="0" fontId="35" fillId="0" borderId="100" xfId="0" applyFont="1" applyBorder="1" applyAlignment="1" applyProtection="1">
      <alignment horizontal="justify" vertical="top" wrapText="1"/>
      <protection hidden="1"/>
    </xf>
    <xf numFmtId="0" fontId="11" fillId="0" borderId="19" xfId="0" applyFont="1" applyBorder="1" applyAlignment="1" applyProtection="1">
      <alignment horizontal="left"/>
      <protection hidden="1"/>
    </xf>
    <xf numFmtId="0" fontId="55" fillId="0" borderId="97" xfId="0" applyFont="1" applyBorder="1" applyAlignment="1" applyProtection="1">
      <alignment horizontal="left" vertical="top"/>
      <protection hidden="1"/>
    </xf>
    <xf numFmtId="0" fontId="9" fillId="0" borderId="0" xfId="0" applyFont="1" applyAlignment="1">
      <alignment vertical="top"/>
    </xf>
    <xf numFmtId="0" fontId="181" fillId="0" borderId="0" xfId="0" applyFont="1" applyProtection="1">
      <protection hidden="1"/>
    </xf>
    <xf numFmtId="0" fontId="60" fillId="0" borderId="0" xfId="0" applyFont="1" applyAlignment="1" applyProtection="1">
      <alignment vertical="top" wrapText="1"/>
      <protection hidden="1"/>
    </xf>
    <xf numFmtId="0" fontId="184" fillId="0" borderId="0" xfId="0" applyFont="1" applyAlignment="1">
      <alignment horizontal="left" vertical="top"/>
    </xf>
    <xf numFmtId="0" fontId="184" fillId="0" borderId="0" xfId="0" applyFont="1"/>
    <xf numFmtId="0" fontId="7" fillId="0" borderId="0" xfId="0" applyFont="1" applyAlignment="1">
      <alignment horizontal="justify" vertical="center"/>
    </xf>
    <xf numFmtId="0" fontId="7" fillId="0" borderId="0" xfId="0" applyFont="1" applyAlignment="1">
      <alignment vertical="justify"/>
    </xf>
    <xf numFmtId="0" fontId="13" fillId="0" borderId="0" xfId="0" applyFont="1" applyAlignment="1">
      <alignment vertical="justify"/>
    </xf>
    <xf numFmtId="0" fontId="0" fillId="0" borderId="0" xfId="0" applyAlignment="1">
      <alignment vertical="justify"/>
    </xf>
    <xf numFmtId="0" fontId="177" fillId="0" borderId="0" xfId="0" applyFont="1" applyAlignment="1">
      <alignment horizontal="left" vertical="top"/>
    </xf>
    <xf numFmtId="0" fontId="13" fillId="0" borderId="0" xfId="0" applyFont="1" applyAlignment="1">
      <alignment horizontal="justify" vertical="top"/>
    </xf>
    <xf numFmtId="0" fontId="81" fillId="0" borderId="0" xfId="0" applyFont="1" applyAlignment="1">
      <alignment horizontal="justify" vertical="center"/>
    </xf>
    <xf numFmtId="0" fontId="7" fillId="0" borderId="0" xfId="0" applyFont="1" applyAlignment="1">
      <alignment horizontal="justify" vertical="top"/>
    </xf>
    <xf numFmtId="0" fontId="81" fillId="0" borderId="0" xfId="0" applyFont="1" applyAlignment="1">
      <alignment horizontal="justify" vertical="top"/>
    </xf>
    <xf numFmtId="0" fontId="0" fillId="0" borderId="0" xfId="0" applyAlignment="1">
      <alignment horizontal="justify" vertical="top"/>
    </xf>
    <xf numFmtId="0" fontId="13" fillId="0" borderId="0" xfId="0" applyFont="1" applyAlignment="1">
      <alignment horizontal="justify" vertical="top" wrapText="1"/>
    </xf>
    <xf numFmtId="0" fontId="185" fillId="0" borderId="118" xfId="0" applyFont="1" applyBorder="1" applyAlignment="1">
      <alignment horizontal="left" vertical="justify"/>
    </xf>
    <xf numFmtId="0" fontId="185" fillId="0" borderId="139" xfId="0" applyFont="1" applyBorder="1" applyAlignment="1">
      <alignment horizontal="left" vertical="justify"/>
    </xf>
    <xf numFmtId="0" fontId="188" fillId="0" borderId="0" xfId="4" applyFont="1" applyAlignment="1">
      <alignment vertical="center"/>
    </xf>
    <xf numFmtId="0" fontId="188" fillId="0" borderId="0" xfId="4" applyFont="1" applyAlignment="1">
      <alignment vertical="center" wrapText="1"/>
    </xf>
    <xf numFmtId="1" fontId="1" fillId="14" borderId="1" xfId="0" applyNumberFormat="1" applyFont="1" applyFill="1" applyBorder="1" applyAlignment="1" applyProtection="1">
      <alignment horizontal="left" vertical="top" wrapText="1"/>
      <protection locked="0"/>
    </xf>
    <xf numFmtId="0" fontId="1" fillId="14" borderId="1" xfId="0" applyFont="1" applyFill="1" applyBorder="1" applyAlignment="1" applyProtection="1">
      <alignment horizontal="left" vertical="top" wrapText="1"/>
      <protection locked="0"/>
    </xf>
    <xf numFmtId="9" fontId="1" fillId="14" borderId="1" xfId="1" applyFont="1" applyFill="1" applyBorder="1" applyAlignment="1" applyProtection="1">
      <alignment horizontal="center" vertical="top" wrapText="1"/>
      <protection locked="0"/>
    </xf>
    <xf numFmtId="9" fontId="1" fillId="14" borderId="21" xfId="1" applyFont="1" applyFill="1" applyBorder="1" applyAlignment="1" applyProtection="1">
      <alignment horizontal="center" vertical="top" wrapText="1"/>
      <protection locked="0"/>
    </xf>
    <xf numFmtId="0" fontId="32" fillId="50" borderId="0" xfId="0" applyFont="1" applyFill="1" applyAlignment="1" applyProtection="1">
      <alignment vertical="top" wrapText="1"/>
      <protection hidden="1"/>
    </xf>
    <xf numFmtId="0" fontId="193" fillId="0" borderId="0" xfId="9" applyFont="1" applyAlignment="1">
      <alignment horizontal="right" vertical="top"/>
    </xf>
    <xf numFmtId="0" fontId="194" fillId="0" borderId="0" xfId="0" applyFont="1" applyAlignment="1">
      <alignment horizontal="left" vertical="top"/>
    </xf>
    <xf numFmtId="0" fontId="182" fillId="0" borderId="0" xfId="0" quotePrefix="1" applyFont="1"/>
    <xf numFmtId="0" fontId="162" fillId="0" borderId="0" xfId="0" applyFont="1"/>
    <xf numFmtId="0" fontId="9" fillId="0" borderId="19" xfId="0" applyFont="1" applyBorder="1" applyAlignment="1" applyProtection="1">
      <alignment horizontal="left" vertical="top"/>
      <protection hidden="1"/>
    </xf>
    <xf numFmtId="0" fontId="166" fillId="0" borderId="75" xfId="0" applyFont="1" applyBorder="1" applyAlignment="1" applyProtection="1">
      <alignment vertical="top"/>
      <protection hidden="1"/>
    </xf>
    <xf numFmtId="0" fontId="166" fillId="0" borderId="75" xfId="0" applyFont="1" applyBorder="1" applyProtection="1">
      <protection hidden="1"/>
    </xf>
    <xf numFmtId="0" fontId="166" fillId="0" borderId="20" xfId="0" applyFont="1" applyBorder="1" applyProtection="1">
      <protection hidden="1"/>
    </xf>
    <xf numFmtId="0" fontId="165" fillId="0" borderId="0" xfId="0" applyFont="1" applyAlignment="1" applyProtection="1">
      <alignment horizontal="left" vertical="top"/>
      <protection hidden="1"/>
    </xf>
    <xf numFmtId="0" fontId="166" fillId="0" borderId="0" xfId="0" applyFont="1" applyAlignment="1" applyProtection="1">
      <alignment vertical="top"/>
      <protection hidden="1"/>
    </xf>
    <xf numFmtId="0" fontId="29" fillId="0" borderId="0" xfId="0" quotePrefix="1" applyFont="1" applyAlignment="1" applyProtection="1">
      <alignment horizontal="left" vertical="top"/>
      <protection hidden="1"/>
    </xf>
    <xf numFmtId="0" fontId="167" fillId="0" borderId="0" xfId="0" applyFont="1" applyProtection="1">
      <protection hidden="1"/>
    </xf>
    <xf numFmtId="0" fontId="167" fillId="0" borderId="0" xfId="0" applyFont="1" applyAlignment="1" applyProtection="1">
      <alignment vertical="top"/>
      <protection hidden="1"/>
    </xf>
    <xf numFmtId="0" fontId="13" fillId="0" borderId="75" xfId="0" applyFont="1" applyBorder="1" applyAlignment="1" applyProtection="1">
      <alignment vertical="top"/>
      <protection hidden="1"/>
    </xf>
    <xf numFmtId="0" fontId="13" fillId="0" borderId="20" xfId="0" applyFont="1" applyBorder="1" applyProtection="1">
      <protection hidden="1"/>
    </xf>
    <xf numFmtId="9" fontId="9" fillId="0" borderId="63" xfId="0" applyNumberFormat="1" applyFont="1" applyBorder="1" applyAlignment="1" applyProtection="1">
      <alignment horizontal="center" vertical="top"/>
      <protection hidden="1"/>
    </xf>
    <xf numFmtId="0" fontId="13" fillId="0" borderId="63" xfId="0" applyFont="1" applyBorder="1" applyAlignment="1" applyProtection="1">
      <alignment horizontal="center" vertical="top"/>
      <protection hidden="1"/>
    </xf>
    <xf numFmtId="9" fontId="13" fillId="0" borderId="63" xfId="0" applyNumberFormat="1" applyFont="1" applyBorder="1" applyAlignment="1" applyProtection="1">
      <alignment horizontal="center" vertical="top"/>
      <protection hidden="1"/>
    </xf>
    <xf numFmtId="0" fontId="179" fillId="0" borderId="0" xfId="0" applyFont="1" applyAlignment="1" applyProtection="1">
      <alignment horizontal="left" vertical="top" wrapText="1"/>
      <protection hidden="1"/>
    </xf>
    <xf numFmtId="0" fontId="27" fillId="0" borderId="0" xfId="0" quotePrefix="1" applyFont="1" applyAlignment="1" applyProtection="1">
      <alignment horizontal="left" vertical="top"/>
      <protection hidden="1"/>
    </xf>
    <xf numFmtId="0" fontId="18" fillId="0" borderId="0" xfId="0" applyFont="1" applyAlignment="1" applyProtection="1">
      <alignment vertical="top"/>
      <protection hidden="1"/>
    </xf>
    <xf numFmtId="0" fontId="180" fillId="0" borderId="0" xfId="0" applyFont="1" applyProtection="1">
      <protection hidden="1"/>
    </xf>
    <xf numFmtId="0" fontId="180" fillId="0" borderId="0" xfId="0" applyFont="1" applyAlignment="1" applyProtection="1">
      <alignment vertical="top"/>
      <protection hidden="1"/>
    </xf>
    <xf numFmtId="0" fontId="178" fillId="0" borderId="0" xfId="0" applyFont="1" applyProtection="1">
      <protection hidden="1"/>
    </xf>
    <xf numFmtId="0" fontId="42" fillId="0" borderId="19" xfId="0" applyFont="1" applyBorder="1" applyAlignment="1" applyProtection="1">
      <alignment horizontal="left" vertical="top"/>
      <protection hidden="1"/>
    </xf>
    <xf numFmtId="0" fontId="45" fillId="0" borderId="63" xfId="0" applyFont="1" applyBorder="1" applyProtection="1">
      <protection hidden="1"/>
    </xf>
    <xf numFmtId="0" fontId="45" fillId="0" borderId="63" xfId="0" applyFont="1" applyBorder="1" applyAlignment="1" applyProtection="1">
      <alignment vertical="top"/>
      <protection hidden="1"/>
    </xf>
    <xf numFmtId="0" fontId="163" fillId="0" borderId="0" xfId="0" applyFont="1" applyProtection="1">
      <protection hidden="1"/>
    </xf>
    <xf numFmtId="0" fontId="13" fillId="14" borderId="75" xfId="0" applyFont="1" applyFill="1" applyBorder="1" applyAlignment="1" applyProtection="1">
      <alignment horizontal="left" vertical="top"/>
      <protection locked="0"/>
    </xf>
    <xf numFmtId="0" fontId="35" fillId="0" borderId="0" xfId="0" applyFont="1" applyAlignment="1">
      <alignment horizontal="justify" vertical="top" wrapText="1"/>
    </xf>
    <xf numFmtId="0" fontId="35" fillId="0" borderId="97" xfId="0" applyFont="1" applyBorder="1" applyAlignment="1" applyProtection="1">
      <alignment wrapText="1"/>
      <protection hidden="1"/>
    </xf>
    <xf numFmtId="49" fontId="13" fillId="0" borderId="97" xfId="0" applyNumberFormat="1" applyFont="1" applyBorder="1" applyAlignment="1" applyProtection="1">
      <alignment horizontal="justify" wrapText="1"/>
      <protection hidden="1"/>
    </xf>
    <xf numFmtId="0" fontId="35" fillId="0" borderId="98" xfId="0" applyFont="1" applyBorder="1" applyAlignment="1" applyProtection="1">
      <alignment horizontal="justify" wrapText="1"/>
      <protection hidden="1"/>
    </xf>
    <xf numFmtId="0" fontId="9" fillId="0" borderId="77" xfId="0" applyFont="1" applyBorder="1" applyAlignment="1" applyProtection="1">
      <alignment horizontal="center" wrapText="1"/>
      <protection hidden="1"/>
    </xf>
    <xf numFmtId="0" fontId="35" fillId="0" borderId="0" xfId="0" quotePrefix="1" applyFont="1" applyAlignment="1">
      <alignment vertical="top"/>
    </xf>
    <xf numFmtId="0" fontId="194" fillId="0" borderId="0" xfId="0" applyFont="1" applyAlignment="1">
      <alignment vertical="top" wrapText="1"/>
    </xf>
    <xf numFmtId="0" fontId="35" fillId="0" borderId="0" xfId="0" quotePrefix="1" applyFont="1" applyAlignment="1">
      <alignment horizontal="justify" vertical="top" wrapText="1"/>
    </xf>
    <xf numFmtId="0" fontId="35" fillId="0" borderId="0" xfId="0" quotePrefix="1" applyFont="1" applyAlignment="1">
      <alignment horizontal="left" vertical="top"/>
    </xf>
    <xf numFmtId="0" fontId="42" fillId="0" borderId="0" xfId="0" applyFont="1" applyAlignment="1">
      <alignment horizontal="left" vertical="top"/>
    </xf>
    <xf numFmtId="0" fontId="119" fillId="0" borderId="0" xfId="0" applyFont="1" applyAlignment="1">
      <alignment horizontal="left" vertical="top"/>
    </xf>
    <xf numFmtId="0" fontId="197" fillId="0" borderId="0" xfId="0" applyFont="1" applyAlignment="1">
      <alignment horizontal="left" vertical="top"/>
    </xf>
    <xf numFmtId="0" fontId="35" fillId="0" borderId="0" xfId="0" applyFont="1" applyAlignment="1">
      <alignment vertical="top" wrapText="1"/>
    </xf>
    <xf numFmtId="0" fontId="42" fillId="0" borderId="0" xfId="0" applyFont="1" applyAlignment="1">
      <alignment vertical="top"/>
    </xf>
    <xf numFmtId="0" fontId="198" fillId="0" borderId="0" xfId="0" applyFont="1" applyAlignment="1">
      <alignment horizontal="left" vertical="top"/>
    </xf>
    <xf numFmtId="0" fontId="200" fillId="0" borderId="0" xfId="0" applyFont="1" applyAlignment="1" applyProtection="1">
      <alignment vertical="top"/>
      <protection hidden="1"/>
    </xf>
    <xf numFmtId="0" fontId="199" fillId="0" borderId="0" xfId="0" applyFont="1" applyAlignment="1" applyProtection="1">
      <alignment horizontal="left" vertical="top"/>
      <protection hidden="1"/>
    </xf>
    <xf numFmtId="0" fontId="0" fillId="48" borderId="0" xfId="0" applyFill="1" applyProtection="1">
      <protection locked="0" hidden="1"/>
    </xf>
    <xf numFmtId="0" fontId="7" fillId="48" borderId="0" xfId="0" applyFont="1" applyFill="1" applyProtection="1">
      <protection locked="0" hidden="1"/>
    </xf>
    <xf numFmtId="0" fontId="0" fillId="48" borderId="0" xfId="0" applyFill="1" applyAlignment="1" applyProtection="1">
      <alignment horizontal="right"/>
      <protection locked="0" hidden="1"/>
    </xf>
    <xf numFmtId="0" fontId="28" fillId="48" borderId="0" xfId="0" applyFont="1" applyFill="1" applyProtection="1">
      <protection locked="0" hidden="1"/>
    </xf>
    <xf numFmtId="0" fontId="0" fillId="48" borderId="63" xfId="0" applyFill="1" applyBorder="1" applyProtection="1">
      <protection locked="0" hidden="1"/>
    </xf>
    <xf numFmtId="0" fontId="9" fillId="3" borderId="6" xfId="0" applyFont="1" applyFill="1" applyBorder="1" applyProtection="1">
      <protection locked="0"/>
    </xf>
    <xf numFmtId="0" fontId="132" fillId="3" borderId="63" xfId="0" applyFont="1" applyFill="1" applyBorder="1" applyAlignment="1" applyProtection="1">
      <alignment horizontal="left" vertical="top" wrapText="1"/>
      <protection locked="0"/>
    </xf>
    <xf numFmtId="0" fontId="13" fillId="48" borderId="63" xfId="0" applyFont="1" applyFill="1" applyBorder="1" applyProtection="1">
      <protection locked="0" hidden="1"/>
    </xf>
    <xf numFmtId="0" fontId="201" fillId="0" borderId="19" xfId="0" applyFont="1" applyBorder="1" applyProtection="1">
      <protection hidden="1"/>
    </xf>
    <xf numFmtId="0" fontId="0" fillId="0" borderId="75" xfId="0" applyBorder="1" applyProtection="1">
      <protection hidden="1"/>
    </xf>
    <xf numFmtId="0" fontId="0" fillId="0" borderId="20" xfId="0" applyBorder="1" applyProtection="1">
      <protection hidden="1"/>
    </xf>
    <xf numFmtId="0" fontId="9" fillId="0" borderId="63" xfId="0" applyFont="1" applyBorder="1" applyAlignment="1" applyProtection="1">
      <alignment horizontal="center" wrapText="1"/>
      <protection hidden="1"/>
    </xf>
    <xf numFmtId="0" fontId="0" fillId="0" borderId="63" xfId="0" applyBorder="1" applyProtection="1">
      <protection hidden="1"/>
    </xf>
    <xf numFmtId="0" fontId="85" fillId="48" borderId="20" xfId="0" applyFont="1" applyFill="1" applyBorder="1" applyAlignment="1" applyProtection="1">
      <alignment horizontal="left" wrapText="1"/>
      <protection hidden="1"/>
    </xf>
    <xf numFmtId="0" fontId="85" fillId="48" borderId="20" xfId="0" applyFont="1" applyFill="1" applyBorder="1" applyAlignment="1" applyProtection="1">
      <alignment wrapText="1"/>
      <protection hidden="1"/>
    </xf>
    <xf numFmtId="0" fontId="0" fillId="48" borderId="20" xfId="0" applyFill="1" applyBorder="1" applyAlignment="1" applyProtection="1">
      <alignment wrapText="1"/>
      <protection hidden="1"/>
    </xf>
    <xf numFmtId="9" fontId="13" fillId="0" borderId="63" xfId="1" applyFont="1" applyFill="1" applyBorder="1" applyProtection="1">
      <protection hidden="1"/>
    </xf>
    <xf numFmtId="0" fontId="1" fillId="0" borderId="5" xfId="0" applyFont="1" applyBorder="1" applyAlignment="1" applyProtection="1">
      <alignment horizontal="left" vertical="top" wrapText="1"/>
      <protection locked="0"/>
    </xf>
    <xf numFmtId="0" fontId="1" fillId="0" borderId="30" xfId="0" applyFont="1" applyBorder="1" applyAlignment="1" applyProtection="1">
      <alignment horizontal="left" vertical="top" wrapText="1"/>
      <protection locked="0"/>
    </xf>
    <xf numFmtId="0" fontId="1" fillId="0" borderId="55" xfId="0" applyFont="1" applyBorder="1" applyAlignment="1" applyProtection="1">
      <alignment horizontal="left" vertical="top" wrapText="1"/>
      <protection locked="0"/>
    </xf>
    <xf numFmtId="0" fontId="31" fillId="0" borderId="0" xfId="0" applyFont="1" applyAlignment="1">
      <alignment vertical="top" wrapText="1"/>
    </xf>
    <xf numFmtId="0" fontId="191" fillId="0" borderId="0" xfId="0" applyFont="1"/>
    <xf numFmtId="49" fontId="35" fillId="0" borderId="0" xfId="0" applyNumberFormat="1" applyFont="1" applyAlignment="1" applyProtection="1">
      <alignment horizontal="left" vertical="top" wrapText="1"/>
      <protection hidden="1"/>
    </xf>
    <xf numFmtId="0" fontId="149" fillId="0" borderId="0" xfId="0" applyFont="1"/>
    <xf numFmtId="0" fontId="41" fillId="0" borderId="1" xfId="0" applyFont="1" applyBorder="1" applyAlignment="1">
      <alignment vertical="top" wrapText="1"/>
    </xf>
    <xf numFmtId="0" fontId="41" fillId="0" borderId="6" xfId="0" applyFont="1" applyBorder="1" applyAlignment="1">
      <alignment horizontal="center" vertical="top" wrapText="1"/>
    </xf>
    <xf numFmtId="0" fontId="2" fillId="0" borderId="0" xfId="0" applyFont="1" applyAlignment="1">
      <alignment vertical="top" wrapText="1"/>
    </xf>
    <xf numFmtId="0" fontId="82" fillId="0" borderId="0" xfId="0" applyFont="1" applyAlignment="1" applyProtection="1">
      <alignment horizontal="center" vertical="top"/>
      <protection hidden="1"/>
    </xf>
    <xf numFmtId="0" fontId="82" fillId="0" borderId="0" xfId="0" applyFont="1" applyAlignment="1" applyProtection="1">
      <alignment vertical="top" wrapText="1"/>
      <protection hidden="1"/>
    </xf>
    <xf numFmtId="49" fontId="190" fillId="0" borderId="4" xfId="0" applyNumberFormat="1" applyFont="1" applyBorder="1" applyAlignment="1" applyProtection="1">
      <alignment horizontal="justify" vertical="top"/>
      <protection hidden="1"/>
    </xf>
    <xf numFmtId="0" fontId="13" fillId="11" borderId="0" xfId="0" applyFont="1" applyFill="1" applyProtection="1">
      <protection locked="0" hidden="1"/>
    </xf>
    <xf numFmtId="0" fontId="18" fillId="0" borderId="0" xfId="0" applyFont="1" applyAlignment="1" applyProtection="1">
      <alignment horizontal="left" vertical="top" wrapText="1"/>
      <protection hidden="1"/>
    </xf>
    <xf numFmtId="0" fontId="1" fillId="0" borderId="10" xfId="0" applyFont="1" applyBorder="1" applyAlignment="1" applyProtection="1">
      <alignment horizontal="left" vertical="top" wrapText="1"/>
      <protection locked="0"/>
    </xf>
    <xf numFmtId="0" fontId="206" fillId="0" borderId="0" xfId="0" applyFont="1"/>
    <xf numFmtId="49" fontId="204" fillId="0" borderId="32" xfId="0" applyNumberFormat="1" applyFont="1" applyBorder="1" applyAlignment="1" applyProtection="1">
      <alignment vertical="top"/>
      <protection hidden="1"/>
    </xf>
    <xf numFmtId="0" fontId="30" fillId="0" borderId="0" xfId="0" applyFont="1" applyAlignment="1" applyProtection="1">
      <alignment horizontal="justify" vertical="top" wrapText="1"/>
      <protection hidden="1"/>
    </xf>
    <xf numFmtId="0" fontId="30" fillId="0" borderId="32" xfId="0" applyFont="1" applyBorder="1" applyAlignment="1" applyProtection="1">
      <alignment horizontal="justify" vertical="top" wrapText="1"/>
      <protection hidden="1"/>
    </xf>
    <xf numFmtId="49" fontId="168" fillId="0" borderId="4" xfId="0" applyNumberFormat="1" applyFont="1" applyBorder="1" applyAlignment="1" applyProtection="1">
      <alignment horizontal="justify" vertical="top"/>
      <protection hidden="1"/>
    </xf>
    <xf numFmtId="49" fontId="168" fillId="0" borderId="31" xfId="0" applyNumberFormat="1" applyFont="1" applyBorder="1" applyAlignment="1" applyProtection="1">
      <alignment horizontal="justify" vertical="top"/>
      <protection hidden="1"/>
    </xf>
    <xf numFmtId="0" fontId="168" fillId="0" borderId="0" xfId="0" applyFont="1"/>
    <xf numFmtId="0" fontId="208" fillId="0" borderId="0" xfId="0" applyFont="1" applyAlignment="1" applyProtection="1">
      <alignment vertical="top"/>
      <protection hidden="1"/>
    </xf>
    <xf numFmtId="0" fontId="1" fillId="0" borderId="68" xfId="0" applyFont="1" applyBorder="1" applyAlignment="1" applyProtection="1">
      <alignment vertical="top" wrapText="1"/>
      <protection locked="0"/>
    </xf>
    <xf numFmtId="0" fontId="35" fillId="6" borderId="0" xfId="0" applyFont="1" applyFill="1" applyAlignment="1" applyProtection="1">
      <alignment horizontal="justify" vertical="top"/>
      <protection hidden="1"/>
    </xf>
    <xf numFmtId="0" fontId="191" fillId="0" borderId="32" xfId="0" applyFont="1" applyBorder="1" applyAlignment="1" applyProtection="1">
      <alignment horizontal="justify" vertical="top"/>
      <protection hidden="1"/>
    </xf>
    <xf numFmtId="0" fontId="82" fillId="0" borderId="0" xfId="0" applyFont="1" applyAlignment="1" applyProtection="1">
      <alignment vertical="top"/>
      <protection hidden="1"/>
    </xf>
    <xf numFmtId="0" fontId="117" fillId="0" borderId="0" xfId="0" applyFont="1" applyAlignment="1" applyProtection="1">
      <alignment vertical="top"/>
      <protection hidden="1"/>
    </xf>
    <xf numFmtId="0" fontId="190" fillId="0" borderId="0" xfId="0" applyFont="1"/>
    <xf numFmtId="0" fontId="210" fillId="0" borderId="0" xfId="0" applyFont="1" applyAlignment="1" applyProtection="1">
      <alignment vertical="top"/>
      <protection hidden="1"/>
    </xf>
    <xf numFmtId="0" fontId="211" fillId="0" borderId="0" xfId="0" applyFont="1" applyAlignment="1" applyProtection="1">
      <alignment horizontal="justify" vertical="top" wrapText="1"/>
      <protection hidden="1"/>
    </xf>
    <xf numFmtId="0" fontId="211" fillId="0" borderId="33" xfId="0" applyFont="1" applyBorder="1" applyAlignment="1" applyProtection="1">
      <alignment horizontal="justify" vertical="top" wrapText="1"/>
      <protection hidden="1"/>
    </xf>
    <xf numFmtId="0" fontId="56" fillId="0" borderId="32" xfId="0" applyFont="1" applyBorder="1" applyAlignment="1" applyProtection="1">
      <alignment horizontal="center" vertical="center" wrapText="1"/>
      <protection hidden="1"/>
    </xf>
    <xf numFmtId="0" fontId="210" fillId="0" borderId="0" xfId="0" applyFont="1" applyAlignment="1" applyProtection="1">
      <alignment horizontal="left"/>
      <protection hidden="1"/>
    </xf>
    <xf numFmtId="0" fontId="49" fillId="0" borderId="0" xfId="0" applyFont="1" applyProtection="1">
      <protection locked="0" hidden="1"/>
    </xf>
    <xf numFmtId="0" fontId="49" fillId="0" borderId="0" xfId="0" applyFont="1" applyAlignment="1" applyProtection="1">
      <alignment horizontal="left"/>
      <protection locked="0" hidden="1"/>
    </xf>
    <xf numFmtId="0" fontId="100" fillId="0" borderId="19" xfId="0" applyFont="1" applyBorder="1" applyProtection="1">
      <protection locked="0" hidden="1"/>
    </xf>
    <xf numFmtId="0" fontId="32" fillId="0" borderId="20" xfId="0" applyFont="1" applyBorder="1" applyAlignment="1" applyProtection="1">
      <alignment vertical="top"/>
      <protection locked="0" hidden="1"/>
    </xf>
    <xf numFmtId="0" fontId="49" fillId="0" borderId="63" xfId="0" applyFont="1" applyBorder="1" applyProtection="1">
      <protection locked="0" hidden="1"/>
    </xf>
    <xf numFmtId="0" fontId="84" fillId="0" borderId="0" xfId="0" applyFont="1" applyAlignment="1" applyProtection="1">
      <alignment horizontal="left" wrapText="1"/>
      <protection locked="0" hidden="1"/>
    </xf>
    <xf numFmtId="0" fontId="130" fillId="0" borderId="0" xfId="0" applyFont="1" applyAlignment="1" applyProtection="1">
      <alignment wrapText="1"/>
      <protection locked="0" hidden="1"/>
    </xf>
    <xf numFmtId="0" fontId="3" fillId="0" borderId="0" xfId="0" applyFont="1" applyAlignment="1" applyProtection="1">
      <alignment vertical="top" wrapText="1"/>
      <protection locked="0" hidden="1"/>
    </xf>
    <xf numFmtId="0" fontId="13" fillId="15" borderId="0" xfId="0" applyFont="1" applyFill="1" applyProtection="1">
      <protection locked="0" hidden="1"/>
    </xf>
    <xf numFmtId="0" fontId="49" fillId="0" borderId="0" xfId="0" applyFont="1" applyAlignment="1" applyProtection="1">
      <alignment vertical="top"/>
      <protection locked="0" hidden="1"/>
    </xf>
    <xf numFmtId="0" fontId="32" fillId="0" borderId="0" xfId="0" applyFont="1" applyAlignment="1" applyProtection="1">
      <alignment wrapText="1"/>
      <protection locked="0" hidden="1"/>
    </xf>
    <xf numFmtId="0" fontId="49" fillId="0" borderId="0" xfId="0" applyFont="1" applyAlignment="1" applyProtection="1">
      <alignment wrapText="1"/>
      <protection locked="0" hidden="1"/>
    </xf>
    <xf numFmtId="0" fontId="1" fillId="0" borderId="0" xfId="0" applyFont="1" applyProtection="1">
      <protection locked="0" hidden="1"/>
    </xf>
    <xf numFmtId="0" fontId="1" fillId="0" borderId="0" xfId="0" applyFont="1" applyAlignment="1" applyProtection="1">
      <alignment wrapText="1"/>
      <protection locked="0" hidden="1"/>
    </xf>
    <xf numFmtId="0" fontId="32" fillId="0" borderId="0" xfId="0" applyFont="1" applyAlignment="1" applyProtection="1">
      <alignment vertical="center"/>
      <protection locked="0" hidden="1"/>
    </xf>
    <xf numFmtId="0" fontId="1" fillId="0" borderId="0" xfId="0" applyFont="1" applyAlignment="1" applyProtection="1">
      <alignment vertical="center"/>
      <protection locked="0" hidden="1"/>
    </xf>
    <xf numFmtId="0" fontId="31" fillId="0" borderId="0" xfId="0" applyFont="1" applyProtection="1">
      <protection locked="0" hidden="1"/>
    </xf>
    <xf numFmtId="0" fontId="1" fillId="0" borderId="0" xfId="0" applyFont="1" applyAlignment="1" applyProtection="1">
      <alignment horizontal="left"/>
      <protection locked="0" hidden="1"/>
    </xf>
    <xf numFmtId="0" fontId="32" fillId="0" borderId="0" xfId="0" applyFont="1" applyAlignment="1" applyProtection="1">
      <alignment vertical="top" wrapText="1"/>
      <protection locked="0" hidden="1"/>
    </xf>
    <xf numFmtId="0" fontId="1" fillId="0" borderId="0" xfId="0" applyFont="1" applyAlignment="1" applyProtection="1">
      <alignment vertical="top" wrapText="1"/>
      <protection locked="0" hidden="1"/>
    </xf>
    <xf numFmtId="0" fontId="32" fillId="0" borderId="0" xfId="0" applyFont="1" applyAlignment="1" applyProtection="1">
      <alignment vertical="center" wrapText="1"/>
      <protection locked="0" hidden="1"/>
    </xf>
    <xf numFmtId="0" fontId="1" fillId="0" borderId="0" xfId="0" applyFont="1" applyAlignment="1" applyProtection="1">
      <alignment vertical="center" wrapText="1"/>
      <protection locked="0" hidden="1"/>
    </xf>
    <xf numFmtId="0" fontId="40" fillId="0" borderId="0" xfId="0" applyFont="1" applyAlignment="1" applyProtection="1">
      <alignment vertical="top"/>
      <protection locked="0" hidden="1"/>
    </xf>
    <xf numFmtId="0" fontId="0" fillId="0" borderId="0" xfId="0" applyAlignment="1" applyProtection="1">
      <alignment vertical="top"/>
      <protection locked="0" hidden="1"/>
    </xf>
    <xf numFmtId="0" fontId="40" fillId="0" borderId="0" xfId="0" applyFont="1" applyProtection="1">
      <protection locked="0" hidden="1"/>
    </xf>
    <xf numFmtId="0" fontId="0" fillId="0" borderId="0" xfId="0" applyProtection="1">
      <protection locked="0" hidden="1"/>
    </xf>
    <xf numFmtId="0" fontId="45" fillId="4" borderId="0" xfId="0" applyFont="1" applyFill="1" applyAlignment="1" applyProtection="1">
      <alignment horizontal="left" vertical="top" wrapText="1"/>
      <protection locked="0" hidden="1"/>
    </xf>
    <xf numFmtId="0" fontId="31" fillId="0" borderId="0" xfId="0" applyFont="1" applyAlignment="1" applyProtection="1">
      <alignment wrapText="1"/>
      <protection locked="0" hidden="1"/>
    </xf>
    <xf numFmtId="0" fontId="90" fillId="0" borderId="0" xfId="0" applyFont="1" applyProtection="1">
      <protection locked="0" hidden="1"/>
    </xf>
    <xf numFmtId="0" fontId="53" fillId="0" borderId="0" xfId="0" applyFont="1" applyAlignment="1" applyProtection="1">
      <alignment horizontal="center" wrapText="1"/>
      <protection locked="0" hidden="1"/>
    </xf>
    <xf numFmtId="0" fontId="45" fillId="0" borderId="74" xfId="0" applyFont="1" applyBorder="1" applyAlignment="1" applyProtection="1">
      <alignment wrapText="1"/>
      <protection locked="0" hidden="1"/>
    </xf>
    <xf numFmtId="0" fontId="18" fillId="0" borderId="77" xfId="0" applyFont="1" applyBorder="1" applyAlignment="1" applyProtection="1">
      <alignment horizontal="center" wrapText="1"/>
      <protection locked="0" hidden="1"/>
    </xf>
    <xf numFmtId="0" fontId="18" fillId="0" borderId="0" xfId="0" applyFont="1" applyAlignment="1" applyProtection="1">
      <alignment horizontal="center" wrapText="1"/>
      <protection locked="0" hidden="1"/>
    </xf>
    <xf numFmtId="0" fontId="45" fillId="0" borderId="70" xfId="0" applyFont="1" applyBorder="1" applyAlignment="1" applyProtection="1">
      <alignment wrapText="1"/>
      <protection locked="0" hidden="1"/>
    </xf>
    <xf numFmtId="0" fontId="61" fillId="0" borderId="0" xfId="1" applyNumberFormat="1" applyFont="1" applyFill="1" applyBorder="1" applyAlignment="1" applyProtection="1">
      <alignment horizontal="center"/>
      <protection locked="0" hidden="1"/>
    </xf>
    <xf numFmtId="0" fontId="36" fillId="0" borderId="1" xfId="0" applyFont="1" applyBorder="1" applyAlignment="1" applyProtection="1">
      <alignment horizontal="center"/>
      <protection locked="0" hidden="1"/>
    </xf>
    <xf numFmtId="0" fontId="87" fillId="0" borderId="1" xfId="0" applyFont="1" applyBorder="1" applyAlignment="1" applyProtection="1">
      <alignment horizontal="center"/>
      <protection locked="0" hidden="1"/>
    </xf>
    <xf numFmtId="1" fontId="36" fillId="0" borderId="1" xfId="0" applyNumberFormat="1" applyFont="1" applyBorder="1" applyAlignment="1" applyProtection="1">
      <alignment horizontal="center"/>
      <protection locked="0" hidden="1"/>
    </xf>
    <xf numFmtId="0" fontId="61" fillId="0" borderId="0" xfId="0" applyFont="1" applyAlignment="1" applyProtection="1">
      <alignment horizontal="center"/>
      <protection locked="0" hidden="1"/>
    </xf>
    <xf numFmtId="0" fontId="132" fillId="0" borderId="1" xfId="0" applyFont="1" applyBorder="1" applyAlignment="1" applyProtection="1">
      <alignment horizontal="center"/>
      <protection locked="0" hidden="1"/>
    </xf>
    <xf numFmtId="0" fontId="83" fillId="0" borderId="0" xfId="0" applyFont="1" applyProtection="1">
      <protection locked="0" hidden="1"/>
    </xf>
    <xf numFmtId="0" fontId="85" fillId="0" borderId="0" xfId="0" applyFont="1" applyAlignment="1">
      <alignment wrapText="1"/>
    </xf>
    <xf numFmtId="0" fontId="205" fillId="0" borderId="0" xfId="0" applyFont="1" applyAlignment="1">
      <alignment vertical="top" wrapText="1"/>
    </xf>
    <xf numFmtId="0" fontId="215" fillId="0" borderId="42" xfId="0" quotePrefix="1" applyFont="1" applyBorder="1" applyAlignment="1" applyProtection="1">
      <alignment vertical="top"/>
      <protection hidden="1"/>
    </xf>
    <xf numFmtId="0" fontId="215" fillId="0" borderId="37" xfId="0" quotePrefix="1" applyFont="1" applyBorder="1" applyAlignment="1" applyProtection="1">
      <alignment vertical="top"/>
      <protection hidden="1"/>
    </xf>
    <xf numFmtId="0" fontId="215" fillId="0" borderId="43" xfId="0" quotePrefix="1" applyFont="1" applyBorder="1" applyAlignment="1" applyProtection="1">
      <alignment vertical="top"/>
      <protection hidden="1"/>
    </xf>
    <xf numFmtId="0" fontId="215" fillId="0" borderId="45" xfId="0" quotePrefix="1" applyFont="1" applyBorder="1" applyAlignment="1" applyProtection="1">
      <alignment vertical="top"/>
      <protection hidden="1"/>
    </xf>
    <xf numFmtId="0" fontId="215" fillId="0" borderId="0" xfId="0" quotePrefix="1" applyFont="1" applyAlignment="1" applyProtection="1">
      <alignment vertical="top"/>
      <protection hidden="1"/>
    </xf>
    <xf numFmtId="0" fontId="215" fillId="0" borderId="46" xfId="0" quotePrefix="1" applyFont="1" applyBorder="1" applyAlignment="1" applyProtection="1">
      <alignment vertical="top"/>
      <protection hidden="1"/>
    </xf>
    <xf numFmtId="0" fontId="215" fillId="0" borderId="44" xfId="0" quotePrefix="1" applyFont="1" applyBorder="1" applyAlignment="1" applyProtection="1">
      <alignment vertical="top"/>
      <protection hidden="1"/>
    </xf>
    <xf numFmtId="0" fontId="215" fillId="0" borderId="32" xfId="0" quotePrefix="1" applyFont="1" applyBorder="1" applyAlignment="1" applyProtection="1">
      <alignment vertical="top"/>
      <protection hidden="1"/>
    </xf>
    <xf numFmtId="0" fontId="215" fillId="0" borderId="47" xfId="0" quotePrefix="1" applyFont="1" applyBorder="1" applyAlignment="1" applyProtection="1">
      <alignment vertical="top"/>
      <protection hidden="1"/>
    </xf>
    <xf numFmtId="0" fontId="215" fillId="0" borderId="42" xfId="0" quotePrefix="1" applyFont="1" applyBorder="1" applyAlignment="1" applyProtection="1">
      <alignment horizontal="left" vertical="top"/>
      <protection hidden="1"/>
    </xf>
    <xf numFmtId="0" fontId="215" fillId="0" borderId="37" xfId="0" applyFont="1" applyBorder="1" applyAlignment="1" applyProtection="1">
      <alignment vertical="top"/>
      <protection hidden="1"/>
    </xf>
    <xf numFmtId="0" fontId="215" fillId="0" borderId="43" xfId="0" applyFont="1" applyBorder="1" applyAlignment="1" applyProtection="1">
      <alignment vertical="top"/>
      <protection hidden="1"/>
    </xf>
    <xf numFmtId="0" fontId="215" fillId="0" borderId="45" xfId="0" quotePrefix="1" applyFont="1" applyBorder="1" applyAlignment="1" applyProtection="1">
      <alignment horizontal="left" vertical="top"/>
      <protection hidden="1"/>
    </xf>
    <xf numFmtId="0" fontId="215" fillId="0" borderId="0" xfId="0" applyFont="1" applyAlignment="1" applyProtection="1">
      <alignment vertical="top"/>
      <protection hidden="1"/>
    </xf>
    <xf numFmtId="0" fontId="215" fillId="0" borderId="46" xfId="0" applyFont="1" applyBorder="1" applyAlignment="1" applyProtection="1">
      <alignment vertical="top"/>
      <protection hidden="1"/>
    </xf>
    <xf numFmtId="0" fontId="215" fillId="0" borderId="44" xfId="0" quotePrefix="1" applyFont="1" applyBorder="1" applyAlignment="1" applyProtection="1">
      <alignment horizontal="left" vertical="top"/>
      <protection hidden="1"/>
    </xf>
    <xf numFmtId="0" fontId="215" fillId="0" borderId="32" xfId="0" applyFont="1" applyBorder="1" applyAlignment="1" applyProtection="1">
      <alignment vertical="top"/>
      <protection hidden="1"/>
    </xf>
    <xf numFmtId="0" fontId="215" fillId="0" borderId="47" xfId="0" applyFont="1" applyBorder="1" applyAlignment="1" applyProtection="1">
      <alignment vertical="top"/>
      <protection hidden="1"/>
    </xf>
    <xf numFmtId="0" fontId="215" fillId="0" borderId="42" xfId="0" applyFont="1" applyBorder="1" applyAlignment="1" applyProtection="1">
      <alignment vertical="top"/>
      <protection hidden="1"/>
    </xf>
    <xf numFmtId="0" fontId="215" fillId="0" borderId="45" xfId="0" applyFont="1" applyBorder="1" applyAlignment="1" applyProtection="1">
      <alignment vertical="top"/>
      <protection hidden="1"/>
    </xf>
    <xf numFmtId="0" fontId="215" fillId="0" borderId="44" xfId="0" applyFont="1" applyBorder="1" applyAlignment="1" applyProtection="1">
      <alignment vertical="top"/>
      <protection hidden="1"/>
    </xf>
    <xf numFmtId="0" fontId="215" fillId="0" borderId="0" xfId="0" applyFont="1" applyAlignment="1" applyProtection="1">
      <alignment horizontal="justify" vertical="top"/>
      <protection hidden="1"/>
    </xf>
    <xf numFmtId="0" fontId="213" fillId="0" borderId="0" xfId="0" quotePrefix="1" applyFont="1" applyAlignment="1" applyProtection="1">
      <alignment horizontal="left" vertical="top"/>
      <protection hidden="1"/>
    </xf>
    <xf numFmtId="0" fontId="31" fillId="0" borderId="0" xfId="0" applyFont="1" applyProtection="1">
      <protection locked="0"/>
    </xf>
    <xf numFmtId="0" fontId="133" fillId="0" borderId="0" xfId="0" applyFont="1" applyProtection="1">
      <protection locked="0"/>
    </xf>
    <xf numFmtId="0" fontId="31" fillId="0" borderId="0" xfId="0" applyFont="1" applyAlignment="1" applyProtection="1">
      <alignment wrapText="1"/>
      <protection locked="0"/>
    </xf>
    <xf numFmtId="0" fontId="31" fillId="0" borderId="0" xfId="0" applyFont="1" applyAlignment="1" applyProtection="1">
      <alignment vertical="top"/>
      <protection locked="0"/>
    </xf>
    <xf numFmtId="0" fontId="220" fillId="0" borderId="0" xfId="0" applyFont="1" applyAlignment="1" applyProtection="1">
      <alignment vertical="top" wrapText="1"/>
      <protection locked="0"/>
    </xf>
    <xf numFmtId="0" fontId="31" fillId="0" borderId="0" xfId="0" applyFont="1" applyAlignment="1" applyProtection="1">
      <alignment horizontal="left"/>
      <protection locked="0"/>
    </xf>
    <xf numFmtId="0" fontId="31" fillId="0" borderId="0" xfId="0" applyFont="1" applyAlignment="1" applyProtection="1">
      <alignment horizontal="left" vertical="center" wrapText="1"/>
      <protection locked="0"/>
    </xf>
    <xf numFmtId="0" fontId="31" fillId="0" borderId="0" xfId="0" applyFont="1" applyAlignment="1" applyProtection="1">
      <alignment horizontal="left" vertical="top" wrapText="1"/>
      <protection locked="0"/>
    </xf>
    <xf numFmtId="0" fontId="221" fillId="0" borderId="0" xfId="0" applyFont="1" applyAlignment="1" applyProtection="1">
      <alignment horizontal="left" vertical="top"/>
      <protection locked="0"/>
    </xf>
    <xf numFmtId="0" fontId="221" fillId="0" borderId="0" xfId="0" applyFont="1" applyAlignment="1" applyProtection="1">
      <alignment horizontal="left" vertical="top" wrapText="1"/>
      <protection locked="0"/>
    </xf>
    <xf numFmtId="0" fontId="31" fillId="0" borderId="0" xfId="0" applyFont="1" applyAlignment="1" applyProtection="1">
      <alignment horizontal="left" vertical="top"/>
      <protection locked="0"/>
    </xf>
    <xf numFmtId="0" fontId="91" fillId="0" borderId="0" xfId="0" applyFont="1" applyAlignment="1" applyProtection="1">
      <alignment horizontal="left" vertical="top"/>
      <protection locked="0"/>
    </xf>
    <xf numFmtId="16" fontId="221" fillId="0" borderId="0" xfId="0" applyNumberFormat="1" applyFont="1" applyAlignment="1" applyProtection="1">
      <alignment horizontal="left" vertical="top" wrapText="1"/>
      <protection locked="0"/>
    </xf>
    <xf numFmtId="0" fontId="222" fillId="0" borderId="0" xfId="0" applyFont="1" applyAlignment="1" applyProtection="1">
      <alignment horizontal="left" vertical="top" wrapText="1"/>
      <protection locked="0"/>
    </xf>
    <xf numFmtId="166" fontId="31" fillId="0" borderId="0" xfId="2" applyFont="1" applyBorder="1" applyAlignment="1" applyProtection="1">
      <alignment horizontal="left" vertical="top" wrapText="1"/>
      <protection locked="0"/>
    </xf>
    <xf numFmtId="0" fontId="5" fillId="0" borderId="97" xfId="0" applyFont="1" applyBorder="1" applyAlignment="1">
      <alignment horizontal="left" vertical="top" wrapText="1"/>
    </xf>
    <xf numFmtId="0" fontId="224" fillId="0" borderId="0" xfId="0" applyFont="1" applyAlignment="1">
      <alignment wrapText="1"/>
    </xf>
    <xf numFmtId="0" fontId="221" fillId="0" borderId="0" xfId="0" applyFont="1" applyAlignment="1" applyProtection="1">
      <alignment vertical="top" wrapText="1"/>
      <protection locked="0"/>
    </xf>
    <xf numFmtId="0" fontId="226" fillId="0" borderId="0" xfId="0" applyFont="1" applyAlignment="1" applyProtection="1">
      <alignment horizontal="left" vertical="top"/>
      <protection locked="0"/>
    </xf>
    <xf numFmtId="0" fontId="228" fillId="0" borderId="0" xfId="0" applyFont="1" applyAlignment="1" applyProtection="1">
      <alignment vertical="top" wrapText="1"/>
      <protection locked="0"/>
    </xf>
    <xf numFmtId="0" fontId="229" fillId="0" borderId="0" xfId="0" applyFont="1" applyAlignment="1" applyProtection="1">
      <alignment horizontal="left" vertical="top" wrapText="1"/>
      <protection locked="0"/>
    </xf>
    <xf numFmtId="0" fontId="228" fillId="0" borderId="0" xfId="0" applyFont="1" applyAlignment="1" applyProtection="1">
      <alignment horizontal="left" vertical="top"/>
      <protection locked="0"/>
    </xf>
    <xf numFmtId="0" fontId="230" fillId="0" borderId="0" xfId="0" applyFont="1" applyAlignment="1" applyProtection="1">
      <alignment horizontal="left"/>
      <protection locked="0"/>
    </xf>
    <xf numFmtId="0" fontId="231" fillId="0" borderId="0" xfId="0" applyFont="1" applyAlignment="1" applyProtection="1">
      <alignment horizontal="left" vertical="top" wrapText="1"/>
      <protection locked="0"/>
    </xf>
    <xf numFmtId="0" fontId="34" fillId="0" borderId="0" xfId="0" applyFont="1" applyAlignment="1" applyProtection="1">
      <alignment vertical="top"/>
      <protection hidden="1"/>
    </xf>
    <xf numFmtId="2" fontId="12" fillId="0" borderId="46" xfId="0" applyNumberFormat="1" applyFont="1" applyBorder="1" applyAlignment="1" applyProtection="1">
      <alignment horizontal="justify" vertical="top" wrapText="1"/>
      <protection hidden="1"/>
    </xf>
    <xf numFmtId="0" fontId="13" fillId="0" borderId="45" xfId="0" applyFont="1" applyBorder="1" applyAlignment="1" applyProtection="1">
      <alignment vertical="top" wrapText="1"/>
      <protection hidden="1"/>
    </xf>
    <xf numFmtId="49" fontId="35" fillId="0" borderId="4" xfId="0" applyNumberFormat="1" applyFont="1" applyBorder="1" applyAlignment="1" applyProtection="1">
      <alignment horizontal="left" vertical="top" wrapText="1"/>
      <protection hidden="1"/>
    </xf>
    <xf numFmtId="49" fontId="35" fillId="0" borderId="31" xfId="0" applyNumberFormat="1" applyFont="1" applyBorder="1" applyAlignment="1" applyProtection="1">
      <alignment horizontal="left" vertical="top" wrapText="1"/>
      <protection hidden="1"/>
    </xf>
    <xf numFmtId="2" fontId="35" fillId="0" borderId="0" xfId="0" applyNumberFormat="1" applyFont="1" applyAlignment="1" applyProtection="1">
      <alignment horizontal="left" vertical="top" wrapText="1"/>
      <protection hidden="1"/>
    </xf>
    <xf numFmtId="0" fontId="35" fillId="0" borderId="0" xfId="0" applyFont="1" applyAlignment="1">
      <alignment horizontal="justify" vertical="top"/>
    </xf>
    <xf numFmtId="49" fontId="35" fillId="0" borderId="39" xfId="0" applyNumberFormat="1" applyFont="1" applyBorder="1" applyAlignment="1" applyProtection="1">
      <alignment horizontal="left" vertical="top" wrapText="1"/>
      <protection hidden="1"/>
    </xf>
    <xf numFmtId="0" fontId="1" fillId="0" borderId="16" xfId="0" applyFont="1" applyBorder="1" applyAlignment="1" applyProtection="1">
      <alignment vertical="top" wrapText="1"/>
      <protection locked="0"/>
    </xf>
    <xf numFmtId="0" fontId="35" fillId="0" borderId="32" xfId="0" applyFont="1" applyBorder="1" applyAlignment="1" applyProtection="1">
      <alignment horizontal="left" vertical="top" wrapText="1"/>
      <protection hidden="1"/>
    </xf>
    <xf numFmtId="0" fontId="75" fillId="4" borderId="0" xfId="0" applyFont="1" applyFill="1" applyAlignment="1" applyProtection="1">
      <alignment horizontal="left" vertical="top" wrapText="1"/>
      <protection hidden="1"/>
    </xf>
    <xf numFmtId="0" fontId="75" fillId="4" borderId="5" xfId="0" applyFont="1" applyFill="1" applyBorder="1" applyAlignment="1" applyProtection="1">
      <alignment horizontal="left" vertical="top" wrapText="1"/>
      <protection hidden="1"/>
    </xf>
    <xf numFmtId="0" fontId="35" fillId="0" borderId="98" xfId="0" applyFont="1" applyBorder="1" applyAlignment="1" applyProtection="1">
      <alignment wrapText="1"/>
      <protection hidden="1"/>
    </xf>
    <xf numFmtId="49" fontId="13" fillId="0" borderId="8" xfId="0" applyNumberFormat="1" applyFont="1" applyBorder="1" applyAlignment="1" applyProtection="1">
      <alignment vertical="top" wrapText="1"/>
      <protection hidden="1"/>
    </xf>
    <xf numFmtId="49" fontId="35" fillId="0" borderId="31" xfId="0" applyNumberFormat="1" applyFont="1" applyBorder="1" applyAlignment="1" applyProtection="1">
      <alignment vertical="top" wrapText="1"/>
      <protection hidden="1"/>
    </xf>
    <xf numFmtId="49" fontId="168" fillId="0" borderId="4" xfId="0" applyNumberFormat="1" applyFont="1" applyBorder="1" applyAlignment="1" applyProtection="1">
      <alignment vertical="top" wrapText="1"/>
      <protection hidden="1"/>
    </xf>
    <xf numFmtId="0" fontId="191" fillId="0" borderId="0" xfId="0" applyFont="1" applyAlignment="1" applyProtection="1">
      <alignment vertical="top" wrapText="1"/>
      <protection hidden="1"/>
    </xf>
    <xf numFmtId="49" fontId="168" fillId="0" borderId="4" xfId="0" applyNumberFormat="1" applyFont="1" applyBorder="1" applyAlignment="1" applyProtection="1">
      <alignment horizontal="justify" vertical="top" wrapText="1"/>
      <protection hidden="1"/>
    </xf>
    <xf numFmtId="49" fontId="35" fillId="0" borderId="4" xfId="0" quotePrefix="1" applyNumberFormat="1" applyFont="1" applyBorder="1" applyAlignment="1" applyProtection="1">
      <alignment horizontal="justify" vertical="top" wrapText="1"/>
      <protection hidden="1"/>
    </xf>
    <xf numFmtId="2" fontId="216" fillId="0" borderId="32" xfId="0" applyNumberFormat="1" applyFont="1" applyBorder="1" applyAlignment="1" applyProtection="1">
      <alignment vertical="top" wrapText="1"/>
      <protection hidden="1"/>
    </xf>
    <xf numFmtId="2" fontId="216" fillId="0" borderId="33" xfId="0" applyNumberFormat="1" applyFont="1" applyBorder="1" applyAlignment="1" applyProtection="1">
      <alignment vertical="top" wrapText="1"/>
      <protection hidden="1"/>
    </xf>
    <xf numFmtId="0" fontId="35" fillId="0" borderId="7" xfId="0" applyFont="1" applyBorder="1" applyAlignment="1">
      <alignment vertical="top" wrapText="1"/>
    </xf>
    <xf numFmtId="49" fontId="35" fillId="0" borderId="39" xfId="0" applyNumberFormat="1" applyFont="1" applyBorder="1" applyAlignment="1" applyProtection="1">
      <alignment vertical="top"/>
      <protection hidden="1"/>
    </xf>
    <xf numFmtId="49" fontId="35" fillId="0" borderId="4" xfId="0" applyNumberFormat="1" applyFont="1" applyBorder="1" applyAlignment="1" applyProtection="1">
      <alignment vertical="top"/>
      <protection hidden="1"/>
    </xf>
    <xf numFmtId="2" fontId="35" fillId="0" borderId="7" xfId="0" applyNumberFormat="1" applyFont="1" applyBorder="1" applyAlignment="1" applyProtection="1">
      <alignment vertical="top" wrapText="1"/>
      <protection hidden="1"/>
    </xf>
    <xf numFmtId="49" fontId="35" fillId="0" borderId="31" xfId="0" applyNumberFormat="1" applyFont="1" applyBorder="1" applyAlignment="1" applyProtection="1">
      <alignment vertical="top"/>
      <protection hidden="1"/>
    </xf>
    <xf numFmtId="2" fontId="35" fillId="0" borderId="0" xfId="0" applyNumberFormat="1" applyFont="1" applyAlignment="1" applyProtection="1">
      <alignment horizontal="center" vertical="top" wrapText="1"/>
      <protection hidden="1"/>
    </xf>
    <xf numFmtId="0" fontId="13" fillId="0" borderId="145" xfId="0" applyFont="1" applyBorder="1" applyAlignment="1" applyProtection="1">
      <alignment vertical="top" wrapText="1"/>
      <protection hidden="1"/>
    </xf>
    <xf numFmtId="0" fontId="13" fillId="0" borderId="78" xfId="0" applyFont="1" applyBorder="1" applyAlignment="1" applyProtection="1">
      <alignment vertical="top" wrapText="1"/>
      <protection hidden="1"/>
    </xf>
    <xf numFmtId="0" fontId="13" fillId="0" borderId="147" xfId="0" applyFont="1" applyBorder="1" applyAlignment="1" applyProtection="1">
      <alignment vertical="top" wrapText="1"/>
      <protection hidden="1"/>
    </xf>
    <xf numFmtId="49" fontId="35" fillId="0" borderId="146" xfId="0" applyNumberFormat="1" applyFont="1" applyBorder="1" applyAlignment="1" applyProtection="1">
      <alignment vertical="top" wrapText="1"/>
      <protection hidden="1"/>
    </xf>
    <xf numFmtId="0" fontId="35" fillId="0" borderId="78" xfId="0" applyFont="1" applyBorder="1" applyAlignment="1" applyProtection="1">
      <alignment vertical="top" wrapText="1"/>
      <protection hidden="1"/>
    </xf>
    <xf numFmtId="0" fontId="13" fillId="0" borderId="76" xfId="0" applyFont="1" applyBorder="1" applyAlignment="1" applyProtection="1">
      <alignment vertical="top" wrapText="1"/>
      <protection hidden="1"/>
    </xf>
    <xf numFmtId="0" fontId="35" fillId="0" borderId="76" xfId="0" applyFont="1" applyBorder="1" applyAlignment="1" applyProtection="1">
      <alignment vertical="top" wrapText="1"/>
      <protection hidden="1"/>
    </xf>
    <xf numFmtId="49" fontId="32" fillId="0" borderId="146" xfId="0" applyNumberFormat="1" applyFont="1" applyBorder="1" applyAlignment="1" applyProtection="1">
      <alignment horizontal="justify" vertical="top"/>
      <protection hidden="1"/>
    </xf>
    <xf numFmtId="0" fontId="215" fillId="0" borderId="153" xfId="0" applyFont="1" applyBorder="1" applyAlignment="1" applyProtection="1">
      <alignment vertical="top"/>
      <protection hidden="1"/>
    </xf>
    <xf numFmtId="0" fontId="215" fillId="0" borderId="78" xfId="0" applyFont="1" applyBorder="1" applyAlignment="1" applyProtection="1">
      <alignment vertical="top"/>
      <protection hidden="1"/>
    </xf>
    <xf numFmtId="0" fontId="215" fillId="0" borderId="154" xfId="0" applyFont="1" applyBorder="1" applyAlignment="1" applyProtection="1">
      <alignment vertical="top"/>
      <protection hidden="1"/>
    </xf>
    <xf numFmtId="0" fontId="32" fillId="0" borderId="145" xfId="0" applyFont="1" applyBorder="1" applyAlignment="1" applyProtection="1">
      <alignment vertical="top" wrapText="1"/>
      <protection hidden="1"/>
    </xf>
    <xf numFmtId="0" fontId="32" fillId="0" borderId="78" xfId="0" applyFont="1" applyBorder="1" applyAlignment="1" applyProtection="1">
      <alignment vertical="top" wrapText="1"/>
      <protection hidden="1"/>
    </xf>
    <xf numFmtId="0" fontId="31" fillId="0" borderId="149" xfId="0" applyFont="1" applyBorder="1" applyAlignment="1" applyProtection="1">
      <alignment vertical="top" wrapText="1"/>
      <protection locked="0"/>
    </xf>
    <xf numFmtId="49" fontId="32" fillId="0" borderId="146" xfId="0" applyNumberFormat="1" applyFont="1" applyBorder="1" applyAlignment="1" applyProtection="1">
      <alignment horizontal="left" vertical="top"/>
      <protection hidden="1"/>
    </xf>
    <xf numFmtId="2" fontId="35" fillId="0" borderId="78" xfId="0" applyNumberFormat="1" applyFont="1" applyBorder="1" applyAlignment="1" applyProtection="1">
      <alignment horizontal="justify" vertical="top" wrapText="1"/>
      <protection hidden="1"/>
    </xf>
    <xf numFmtId="49" fontId="35" fillId="0" borderId="150" xfId="0" applyNumberFormat="1" applyFont="1" applyBorder="1" applyAlignment="1" applyProtection="1">
      <alignment vertical="top" wrapText="1"/>
      <protection hidden="1"/>
    </xf>
    <xf numFmtId="49" fontId="168" fillId="0" borderId="146" xfId="0" applyNumberFormat="1" applyFont="1" applyBorder="1" applyAlignment="1" applyProtection="1">
      <alignment horizontal="justify" vertical="top" wrapText="1"/>
      <protection hidden="1"/>
    </xf>
    <xf numFmtId="0" fontId="1" fillId="0" borderId="149" xfId="0" applyFont="1" applyBorder="1" applyAlignment="1" applyProtection="1">
      <alignment vertical="top" wrapText="1"/>
      <protection locked="0"/>
    </xf>
    <xf numFmtId="2" fontId="35" fillId="0" borderId="0" xfId="0" applyNumberFormat="1" applyFont="1" applyAlignment="1" applyProtection="1">
      <alignment vertical="top" wrapText="1"/>
      <protection hidden="1"/>
    </xf>
    <xf numFmtId="2" fontId="216" fillId="0" borderId="0" xfId="0" applyNumberFormat="1" applyFont="1" applyAlignment="1" applyProtection="1">
      <alignment vertical="top" wrapText="1"/>
      <protection hidden="1"/>
    </xf>
    <xf numFmtId="0" fontId="35" fillId="0" borderId="0" xfId="0" applyFont="1" applyAlignment="1">
      <alignment horizontal="left" vertical="top" wrapText="1"/>
    </xf>
    <xf numFmtId="0" fontId="35" fillId="0" borderId="0" xfId="0" quotePrefix="1" applyFont="1" applyAlignment="1">
      <alignment horizontal="left" vertical="top" wrapText="1"/>
    </xf>
    <xf numFmtId="0" fontId="35" fillId="0" borderId="0" xfId="0" applyFont="1" applyAlignment="1">
      <alignment horizontal="justify" vertical="top" wrapText="1"/>
    </xf>
    <xf numFmtId="0" fontId="184" fillId="0" borderId="0" xfId="0" applyFont="1" applyAlignment="1">
      <alignment horizontal="justify" vertical="top"/>
    </xf>
    <xf numFmtId="0" fontId="13" fillId="0" borderId="0" xfId="0" applyFont="1" applyAlignment="1">
      <alignment horizontal="justify" vertical="top" wrapText="1"/>
    </xf>
    <xf numFmtId="0" fontId="184" fillId="0" borderId="0" xfId="0" applyFont="1" applyAlignment="1">
      <alignment horizontal="left" vertical="top"/>
    </xf>
    <xf numFmtId="0" fontId="13" fillId="0" borderId="0" xfId="0" applyFont="1" applyAlignment="1">
      <alignment horizontal="justify" vertical="top"/>
    </xf>
    <xf numFmtId="0" fontId="27" fillId="0" borderId="0" xfId="0" applyFont="1" applyAlignment="1">
      <alignment horizontal="left" vertical="top" wrapText="1"/>
    </xf>
    <xf numFmtId="0" fontId="185" fillId="0" borderId="129" xfId="9" applyFont="1" applyFill="1" applyBorder="1" applyAlignment="1">
      <alignment horizontal="left" vertical="justify"/>
    </xf>
    <xf numFmtId="0" fontId="185" fillId="0" borderId="130" xfId="9" applyFont="1" applyFill="1" applyBorder="1" applyAlignment="1">
      <alignment horizontal="left" vertical="justify"/>
    </xf>
    <xf numFmtId="0" fontId="185" fillId="0" borderId="131" xfId="9" applyFont="1" applyFill="1" applyBorder="1" applyAlignment="1">
      <alignment horizontal="left" vertical="justify"/>
    </xf>
    <xf numFmtId="0" fontId="185" fillId="0" borderId="119" xfId="0" applyFont="1" applyBorder="1" applyAlignment="1">
      <alignment horizontal="left" vertical="justify"/>
    </xf>
    <xf numFmtId="0" fontId="185" fillId="0" borderId="120" xfId="0" applyFont="1" applyBorder="1" applyAlignment="1">
      <alignment horizontal="left" vertical="justify"/>
    </xf>
    <xf numFmtId="0" fontId="185" fillId="0" borderId="121" xfId="0" applyFont="1" applyBorder="1" applyAlignment="1">
      <alignment horizontal="left" vertical="justify"/>
    </xf>
    <xf numFmtId="0" fontId="183" fillId="0" borderId="117" xfId="0" applyFont="1" applyBorder="1" applyAlignment="1">
      <alignment horizontal="center" vertical="center" wrapText="1"/>
    </xf>
    <xf numFmtId="0" fontId="183" fillId="0" borderId="118" xfId="0" applyFont="1" applyBorder="1" applyAlignment="1">
      <alignment horizontal="center" vertical="center" wrapText="1"/>
    </xf>
    <xf numFmtId="0" fontId="183" fillId="0" borderId="122" xfId="0" applyFont="1" applyBorder="1" applyAlignment="1">
      <alignment horizontal="center" vertical="center" wrapText="1"/>
    </xf>
    <xf numFmtId="0" fontId="183" fillId="0" borderId="123" xfId="0" applyFont="1" applyBorder="1" applyAlignment="1">
      <alignment horizontal="center" vertical="center" wrapText="1"/>
    </xf>
    <xf numFmtId="0" fontId="183" fillId="0" borderId="127" xfId="0" applyFont="1" applyBorder="1" applyAlignment="1">
      <alignment horizontal="center" vertical="center" wrapText="1"/>
    </xf>
    <xf numFmtId="0" fontId="183" fillId="0" borderId="128" xfId="0" applyFont="1" applyBorder="1" applyAlignment="1">
      <alignment horizontal="center" vertical="center" wrapText="1"/>
    </xf>
    <xf numFmtId="0" fontId="183" fillId="0" borderId="134" xfId="0" applyFont="1" applyBorder="1" applyAlignment="1">
      <alignment horizontal="center" vertical="center" wrapText="1"/>
    </xf>
    <xf numFmtId="0" fontId="183" fillId="0" borderId="135" xfId="0" applyFont="1" applyBorder="1" applyAlignment="1">
      <alignment horizontal="center" vertical="center" wrapText="1"/>
    </xf>
    <xf numFmtId="0" fontId="183" fillId="0" borderId="136" xfId="0" applyFont="1" applyBorder="1" applyAlignment="1">
      <alignment horizontal="center" vertical="center" wrapText="1"/>
    </xf>
    <xf numFmtId="0" fontId="183" fillId="0" borderId="0" xfId="0" applyFont="1" applyAlignment="1">
      <alignment horizontal="center" vertical="center" wrapText="1"/>
    </xf>
    <xf numFmtId="0" fontId="183" fillId="0" borderId="137" xfId="0" applyFont="1" applyBorder="1" applyAlignment="1">
      <alignment horizontal="center" vertical="center" wrapText="1"/>
    </xf>
    <xf numFmtId="0" fontId="183" fillId="0" borderId="138" xfId="0" applyFont="1" applyBorder="1" applyAlignment="1">
      <alignment horizontal="center" vertical="center" wrapText="1"/>
    </xf>
    <xf numFmtId="0" fontId="185" fillId="0" borderId="124" xfId="9" applyFont="1" applyFill="1" applyBorder="1" applyAlignment="1">
      <alignment horizontal="left" vertical="justify"/>
    </xf>
    <xf numFmtId="0" fontId="185" fillId="0" borderId="125" xfId="9" applyFont="1" applyFill="1" applyBorder="1" applyAlignment="1">
      <alignment horizontal="left" vertical="justify"/>
    </xf>
    <xf numFmtId="0" fontId="185" fillId="0" borderId="126" xfId="9" applyFont="1" applyFill="1" applyBorder="1" applyAlignment="1">
      <alignment horizontal="left" vertical="justify"/>
    </xf>
    <xf numFmtId="0" fontId="185" fillId="0" borderId="128" xfId="9" applyFont="1" applyFill="1" applyBorder="1" applyAlignment="1">
      <alignment horizontal="left" vertical="justify"/>
    </xf>
    <xf numFmtId="0" fontId="185" fillId="0" borderId="141" xfId="9" applyFont="1" applyFill="1" applyBorder="1" applyAlignment="1">
      <alignment horizontal="left" vertical="justify"/>
    </xf>
    <xf numFmtId="0" fontId="183" fillId="0" borderId="118" xfId="0" applyFont="1" applyBorder="1" applyAlignment="1">
      <alignment horizontal="center" vertical="center"/>
    </xf>
    <xf numFmtId="0" fontId="183" fillId="0" borderId="132" xfId="0" applyFont="1" applyBorder="1" applyAlignment="1">
      <alignment horizontal="center" vertical="center" wrapText="1"/>
    </xf>
    <xf numFmtId="0" fontId="183" fillId="0" borderId="133" xfId="0" applyFont="1" applyBorder="1" applyAlignment="1">
      <alignment horizontal="center" vertical="center"/>
    </xf>
    <xf numFmtId="0" fontId="183" fillId="0" borderId="122" xfId="0" applyFont="1" applyBorder="1" applyAlignment="1">
      <alignment horizontal="center" vertical="center"/>
    </xf>
    <xf numFmtId="0" fontId="183" fillId="0" borderId="123" xfId="0" applyFont="1" applyBorder="1" applyAlignment="1">
      <alignment horizontal="center" vertical="center"/>
    </xf>
    <xf numFmtId="0" fontId="183" fillId="0" borderId="127" xfId="0" applyFont="1" applyBorder="1" applyAlignment="1">
      <alignment horizontal="center" vertical="center"/>
    </xf>
    <xf numFmtId="0" fontId="183" fillId="0" borderId="128" xfId="0" applyFont="1" applyBorder="1" applyAlignment="1">
      <alignment horizontal="center" vertical="center"/>
    </xf>
    <xf numFmtId="0" fontId="43" fillId="0" borderId="119" xfId="0" applyFont="1" applyBorder="1" applyAlignment="1">
      <alignment horizontal="left" vertical="justify"/>
    </xf>
    <xf numFmtId="0" fontId="43" fillId="0" borderId="120" xfId="0" applyFont="1" applyBorder="1" applyAlignment="1">
      <alignment horizontal="left" vertical="justify"/>
    </xf>
    <xf numFmtId="0" fontId="43" fillId="0" borderId="121" xfId="0" applyFont="1" applyBorder="1" applyAlignment="1">
      <alignment horizontal="left" vertical="justify"/>
    </xf>
    <xf numFmtId="0" fontId="185" fillId="0" borderId="123" xfId="9" applyFont="1" applyFill="1" applyBorder="1" applyAlignment="1">
      <alignment horizontal="left" vertical="justify"/>
    </xf>
    <xf numFmtId="0" fontId="185" fillId="0" borderId="140" xfId="9" applyFont="1" applyFill="1" applyBorder="1" applyAlignment="1">
      <alignment horizontal="left" vertical="justify"/>
    </xf>
    <xf numFmtId="0" fontId="53" fillId="0" borderId="4" xfId="0" applyFont="1" applyBorder="1" applyAlignment="1" applyProtection="1">
      <alignment horizontal="center" wrapText="1"/>
      <protection locked="0" hidden="1"/>
    </xf>
    <xf numFmtId="9" fontId="13" fillId="0" borderId="4" xfId="1" applyFont="1" applyFill="1" applyBorder="1" applyAlignment="1" applyProtection="1">
      <alignment horizontal="center" vertical="top" wrapText="1"/>
      <protection locked="0" hidden="1"/>
    </xf>
    <xf numFmtId="2" fontId="35" fillId="0" borderId="9" xfId="0" applyNumberFormat="1" applyFont="1" applyBorder="1" applyAlignment="1" applyProtection="1">
      <alignment horizontal="left" vertical="top" wrapText="1"/>
      <protection hidden="1"/>
    </xf>
    <xf numFmtId="2" fontId="35" fillId="0" borderId="15" xfId="0" applyNumberFormat="1" applyFont="1" applyBorder="1" applyAlignment="1" applyProtection="1">
      <alignment horizontal="left" vertical="top" wrapText="1"/>
      <protection hidden="1"/>
    </xf>
    <xf numFmtId="2" fontId="35" fillId="0" borderId="0" xfId="0" applyNumberFormat="1" applyFont="1" applyAlignment="1" applyProtection="1">
      <alignment horizontal="left" vertical="top" wrapText="1"/>
      <protection hidden="1"/>
    </xf>
    <xf numFmtId="2" fontId="35" fillId="0" borderId="7" xfId="0" applyNumberFormat="1" applyFont="1" applyBorder="1" applyAlignment="1" applyProtection="1">
      <alignment horizontal="left" vertical="top" wrapText="1"/>
      <protection hidden="1"/>
    </xf>
    <xf numFmtId="2" fontId="35" fillId="0" borderId="32" xfId="0" applyNumberFormat="1" applyFont="1" applyBorder="1" applyAlignment="1" applyProtection="1">
      <alignment horizontal="left" vertical="top" wrapText="1"/>
      <protection hidden="1"/>
    </xf>
    <xf numFmtId="2" fontId="35" fillId="0" borderId="33" xfId="0" applyNumberFormat="1" applyFont="1" applyBorder="1" applyAlignment="1" applyProtection="1">
      <alignment horizontal="left" vertical="top" wrapText="1"/>
      <protection hidden="1"/>
    </xf>
    <xf numFmtId="2" fontId="9" fillId="4" borderId="57" xfId="0" applyNumberFormat="1" applyFont="1" applyFill="1" applyBorder="1" applyAlignment="1" applyProtection="1">
      <alignment horizontal="justify" vertical="top" wrapText="1"/>
      <protection hidden="1"/>
    </xf>
    <xf numFmtId="2" fontId="9" fillId="4" borderId="3" xfId="0" applyNumberFormat="1" applyFont="1" applyFill="1" applyBorder="1" applyAlignment="1" applyProtection="1">
      <alignment horizontal="justify" vertical="top" wrapText="1"/>
      <protection hidden="1"/>
    </xf>
    <xf numFmtId="2" fontId="10" fillId="4" borderId="4" xfId="0" applyNumberFormat="1" applyFont="1" applyFill="1" applyBorder="1" applyAlignment="1" applyProtection="1">
      <alignment horizontal="justify" vertical="top" wrapText="1"/>
      <protection hidden="1"/>
    </xf>
    <xf numFmtId="2" fontId="10" fillId="4" borderId="0" xfId="0" applyNumberFormat="1" applyFont="1" applyFill="1" applyAlignment="1" applyProtection="1">
      <alignment horizontal="justify" vertical="top" wrapText="1"/>
      <protection hidden="1"/>
    </xf>
    <xf numFmtId="2" fontId="10" fillId="4" borderId="11" xfId="0" applyNumberFormat="1" applyFont="1" applyFill="1" applyBorder="1" applyAlignment="1" applyProtection="1">
      <alignment horizontal="justify" vertical="top" wrapText="1"/>
      <protection hidden="1"/>
    </xf>
    <xf numFmtId="2" fontId="10" fillId="4" borderId="12" xfId="0" applyNumberFormat="1" applyFont="1" applyFill="1" applyBorder="1" applyAlignment="1" applyProtection="1">
      <alignment horizontal="justify" vertical="top" wrapText="1"/>
      <protection hidden="1"/>
    </xf>
    <xf numFmtId="49" fontId="13" fillId="0" borderId="27" xfId="0" applyNumberFormat="1" applyFont="1" applyBorder="1" applyAlignment="1" applyProtection="1">
      <alignment horizontal="justify" vertical="top"/>
      <protection hidden="1"/>
    </xf>
    <xf numFmtId="2" fontId="35" fillId="0" borderId="28" xfId="0" applyNumberFormat="1" applyFont="1" applyBorder="1" applyAlignment="1" applyProtection="1">
      <alignment horizontal="justify" vertical="top" wrapText="1"/>
      <protection hidden="1"/>
    </xf>
    <xf numFmtId="0" fontId="1" fillId="0" borderId="30" xfId="0" applyFont="1" applyBorder="1" applyAlignment="1" applyProtection="1">
      <alignment horizontal="left" vertical="top" wrapText="1"/>
      <protection locked="0"/>
    </xf>
    <xf numFmtId="49" fontId="13" fillId="0" borderId="59" xfId="0" applyNumberFormat="1" applyFont="1" applyBorder="1" applyAlignment="1" applyProtection="1">
      <alignment horizontal="justify" vertical="top"/>
      <protection hidden="1"/>
    </xf>
    <xf numFmtId="0" fontId="35" fillId="0" borderId="37" xfId="0" applyFont="1" applyBorder="1" applyAlignment="1" applyProtection="1">
      <alignment horizontal="justify" vertical="top" wrapText="1"/>
      <protection hidden="1"/>
    </xf>
    <xf numFmtId="0" fontId="35" fillId="0" borderId="38" xfId="0" applyFont="1" applyBorder="1" applyAlignment="1" applyProtection="1">
      <alignment horizontal="justify" vertical="top" wrapText="1"/>
      <protection hidden="1"/>
    </xf>
    <xf numFmtId="0" fontId="35" fillId="0" borderId="60" xfId="0" applyFont="1" applyBorder="1" applyAlignment="1" applyProtection="1">
      <alignment horizontal="justify" vertical="top" wrapText="1"/>
      <protection hidden="1"/>
    </xf>
    <xf numFmtId="0" fontId="35" fillId="0" borderId="69" xfId="0" applyFont="1" applyBorder="1" applyAlignment="1" applyProtection="1">
      <alignment horizontal="justify" vertical="top" wrapText="1"/>
      <protection hidden="1"/>
    </xf>
    <xf numFmtId="0" fontId="1" fillId="0" borderId="54" xfId="0" applyFont="1" applyBorder="1" applyAlignment="1" applyProtection="1">
      <alignment horizontal="left" vertical="top" wrapText="1"/>
      <protection locked="0"/>
    </xf>
    <xf numFmtId="0" fontId="1" fillId="0" borderId="90" xfId="0" applyFont="1" applyBorder="1" applyAlignment="1" applyProtection="1">
      <alignment horizontal="left" vertical="top" wrapText="1"/>
      <protection locked="0"/>
    </xf>
    <xf numFmtId="49" fontId="9" fillId="5" borderId="57" xfId="0" applyNumberFormat="1" applyFont="1" applyFill="1" applyBorder="1" applyAlignment="1" applyProtection="1">
      <alignment horizontal="justify" vertical="top"/>
      <protection hidden="1"/>
    </xf>
    <xf numFmtId="49" fontId="9" fillId="5" borderId="4" xfId="0" applyNumberFormat="1" applyFont="1" applyFill="1" applyBorder="1" applyAlignment="1" applyProtection="1">
      <alignment horizontal="justify" vertical="top"/>
      <protection hidden="1"/>
    </xf>
    <xf numFmtId="49" fontId="9" fillId="5" borderId="11" xfId="0" applyNumberFormat="1" applyFont="1" applyFill="1" applyBorder="1" applyAlignment="1" applyProtection="1">
      <alignment horizontal="justify" vertical="top"/>
      <protection hidden="1"/>
    </xf>
    <xf numFmtId="0" fontId="1" fillId="0" borderId="5" xfId="0" applyFont="1" applyBorder="1" applyAlignment="1" applyProtection="1">
      <alignment horizontal="left" vertical="top" wrapText="1"/>
      <protection locked="0"/>
    </xf>
    <xf numFmtId="0" fontId="62" fillId="0" borderId="36" xfId="0" applyFont="1" applyBorder="1" applyAlignment="1" applyProtection="1">
      <alignment horizontal="center" vertical="top" wrapText="1"/>
      <protection hidden="1"/>
    </xf>
    <xf numFmtId="0" fontId="62" fillId="0" borderId="38" xfId="0" applyFont="1" applyBorder="1" applyAlignment="1" applyProtection="1">
      <alignment horizontal="center" vertical="top" wrapText="1"/>
      <protection hidden="1"/>
    </xf>
    <xf numFmtId="0" fontId="62" fillId="0" borderId="89" xfId="0" applyFont="1" applyBorder="1" applyAlignment="1" applyProtection="1">
      <alignment horizontal="center" vertical="top" wrapText="1"/>
      <protection hidden="1"/>
    </xf>
    <xf numFmtId="0" fontId="62" fillId="0" borderId="69" xfId="0" applyFont="1" applyBorder="1" applyAlignment="1" applyProtection="1">
      <alignment horizontal="center" vertical="top" wrapText="1"/>
      <protection hidden="1"/>
    </xf>
    <xf numFmtId="9" fontId="105" fillId="5" borderId="71" xfId="1" applyFont="1" applyFill="1" applyBorder="1" applyAlignment="1" applyProtection="1">
      <alignment horizontal="center" vertical="center" wrapText="1"/>
      <protection hidden="1"/>
    </xf>
    <xf numFmtId="9" fontId="105" fillId="5" borderId="5" xfId="1" applyFont="1" applyFill="1" applyBorder="1" applyAlignment="1" applyProtection="1">
      <alignment horizontal="center" vertical="center" wrapText="1"/>
      <protection hidden="1"/>
    </xf>
    <xf numFmtId="9" fontId="105" fillId="5" borderId="13" xfId="1" applyFont="1" applyFill="1" applyBorder="1" applyAlignment="1" applyProtection="1">
      <alignment horizontal="center" vertical="center" wrapText="1"/>
      <protection hidden="1"/>
    </xf>
    <xf numFmtId="0" fontId="62" fillId="0" borderId="36" xfId="0" applyFont="1" applyBorder="1" applyAlignment="1" applyProtection="1">
      <alignment horizontal="center" vertical="center" wrapText="1"/>
      <protection hidden="1"/>
    </xf>
    <xf numFmtId="0" fontId="62" fillId="0" borderId="38" xfId="0" applyFont="1" applyBorder="1" applyAlignment="1" applyProtection="1">
      <alignment horizontal="center" vertical="center" wrapText="1"/>
      <protection hidden="1"/>
    </xf>
    <xf numFmtId="0" fontId="62" fillId="0" borderId="89" xfId="0" applyFont="1" applyBorder="1" applyAlignment="1" applyProtection="1">
      <alignment horizontal="center" vertical="center" wrapText="1"/>
      <protection hidden="1"/>
    </xf>
    <xf numFmtId="0" fontId="62" fillId="0" borderId="69" xfId="0" applyFont="1" applyBorder="1" applyAlignment="1" applyProtection="1">
      <alignment horizontal="center" vertical="center" wrapText="1"/>
      <protection hidden="1"/>
    </xf>
    <xf numFmtId="2" fontId="35" fillId="0" borderId="0" xfId="0" applyNumberFormat="1" applyFont="1" applyAlignment="1" applyProtection="1">
      <alignment horizontal="justify" vertical="top"/>
      <protection hidden="1"/>
    </xf>
    <xf numFmtId="2" fontId="11" fillId="5" borderId="9" xfId="0" applyNumberFormat="1" applyFont="1" applyFill="1" applyBorder="1" applyAlignment="1" applyProtection="1">
      <alignment horizontal="justify" vertical="top" wrapText="1"/>
      <protection hidden="1"/>
    </xf>
    <xf numFmtId="2" fontId="8" fillId="5" borderId="9" xfId="0" applyNumberFormat="1" applyFont="1" applyFill="1" applyBorder="1" applyAlignment="1" applyProtection="1">
      <alignment horizontal="justify" vertical="top" wrapText="1"/>
      <protection hidden="1"/>
    </xf>
    <xf numFmtId="2" fontId="8" fillId="5" borderId="12" xfId="0" applyNumberFormat="1" applyFont="1" applyFill="1" applyBorder="1" applyAlignment="1" applyProtection="1">
      <alignment horizontal="justify" vertical="top" wrapText="1"/>
      <protection hidden="1"/>
    </xf>
    <xf numFmtId="9" fontId="6" fillId="5" borderId="14" xfId="0" applyNumberFormat="1" applyFont="1" applyFill="1" applyBorder="1" applyAlignment="1" applyProtection="1">
      <alignment horizontal="center" vertical="center" wrapText="1"/>
      <protection hidden="1"/>
    </xf>
    <xf numFmtId="9" fontId="6" fillId="5" borderId="15" xfId="0" applyNumberFormat="1" applyFont="1" applyFill="1" applyBorder="1" applyAlignment="1" applyProtection="1">
      <alignment horizontal="center" vertical="center" wrapText="1"/>
      <protection hidden="1"/>
    </xf>
    <xf numFmtId="9" fontId="6" fillId="5" borderId="24" xfId="0" applyNumberFormat="1" applyFont="1" applyFill="1" applyBorder="1" applyAlignment="1" applyProtection="1">
      <alignment horizontal="center" vertical="center" wrapText="1"/>
      <protection hidden="1"/>
    </xf>
    <xf numFmtId="9" fontId="6" fillId="5" borderId="17" xfId="0" applyNumberFormat="1" applyFont="1" applyFill="1" applyBorder="1" applyAlignment="1" applyProtection="1">
      <alignment horizontal="center" vertical="center" wrapText="1"/>
      <protection hidden="1"/>
    </xf>
    <xf numFmtId="9" fontId="105" fillId="5" borderId="10" xfId="1" applyFont="1" applyFill="1" applyBorder="1" applyAlignment="1" applyProtection="1">
      <alignment vertical="center" wrapText="1"/>
    </xf>
    <xf numFmtId="9" fontId="105" fillId="5" borderId="13" xfId="1" applyFont="1" applyFill="1" applyBorder="1" applyAlignment="1" applyProtection="1">
      <alignment vertical="center" wrapText="1"/>
    </xf>
    <xf numFmtId="49" fontId="13" fillId="0" borderId="8" xfId="0" applyNumberFormat="1" applyFont="1" applyBorder="1" applyAlignment="1" applyProtection="1">
      <alignment horizontal="justify" vertical="top"/>
      <protection hidden="1"/>
    </xf>
    <xf numFmtId="49" fontId="13" fillId="0" borderId="4" xfId="0" applyNumberFormat="1" applyFont="1" applyBorder="1" applyAlignment="1" applyProtection="1">
      <alignment horizontal="justify" vertical="top"/>
      <protection hidden="1"/>
    </xf>
    <xf numFmtId="2" fontId="35" fillId="0" borderId="9" xfId="0" applyNumberFormat="1" applyFont="1" applyBorder="1" applyAlignment="1" applyProtection="1">
      <alignment horizontal="justify" vertical="top" wrapText="1"/>
      <protection hidden="1"/>
    </xf>
    <xf numFmtId="2" fontId="31" fillId="0" borderId="9" xfId="0" applyNumberFormat="1" applyFont="1" applyBorder="1" applyAlignment="1" applyProtection="1">
      <alignment horizontal="justify" vertical="top" wrapText="1"/>
      <protection hidden="1"/>
    </xf>
    <xf numFmtId="2" fontId="31" fillId="0" borderId="0" xfId="0" applyNumberFormat="1" applyFont="1" applyAlignment="1" applyProtection="1">
      <alignment horizontal="justify" vertical="top" wrapText="1"/>
      <protection hidden="1"/>
    </xf>
    <xf numFmtId="0" fontId="1" fillId="0" borderId="26" xfId="0" applyFont="1" applyBorder="1" applyAlignment="1" applyProtection="1">
      <alignment horizontal="left" vertical="top" wrapText="1"/>
      <protection locked="0"/>
    </xf>
    <xf numFmtId="2" fontId="13" fillId="0" borderId="0" xfId="0" applyNumberFormat="1" applyFont="1" applyAlignment="1" applyProtection="1">
      <alignment horizontal="justify" vertical="top"/>
      <protection hidden="1"/>
    </xf>
    <xf numFmtId="0" fontId="13" fillId="2" borderId="32" xfId="0" applyFont="1" applyFill="1" applyBorder="1" applyAlignment="1" applyProtection="1">
      <alignment horizontal="justify" vertical="top"/>
      <protection locked="0" hidden="1"/>
    </xf>
    <xf numFmtId="0" fontId="13" fillId="2" borderId="33" xfId="0" applyFont="1" applyFill="1" applyBorder="1" applyAlignment="1" applyProtection="1">
      <alignment horizontal="justify" vertical="top"/>
      <protection locked="0" hidden="1"/>
    </xf>
    <xf numFmtId="2" fontId="12" fillId="0" borderId="32" xfId="0" applyNumberFormat="1" applyFont="1" applyBorder="1" applyAlignment="1" applyProtection="1">
      <alignment horizontal="left" vertical="top"/>
      <protection hidden="1"/>
    </xf>
    <xf numFmtId="2" fontId="35" fillId="0" borderId="0" xfId="0" applyNumberFormat="1" applyFont="1" applyAlignment="1" applyProtection="1">
      <alignment horizontal="justify" vertical="top" wrapText="1"/>
      <protection hidden="1"/>
    </xf>
    <xf numFmtId="2" fontId="13" fillId="0" borderId="32" xfId="0" applyNumberFormat="1" applyFont="1" applyBorder="1" applyAlignment="1" applyProtection="1">
      <alignment horizontal="justify" vertical="top"/>
      <protection hidden="1"/>
    </xf>
    <xf numFmtId="2" fontId="12" fillId="0" borderId="37" xfId="0" applyNumberFormat="1" applyFont="1" applyBorder="1" applyAlignment="1" applyProtection="1">
      <alignment horizontal="justify" vertical="top" wrapText="1"/>
      <protection hidden="1"/>
    </xf>
    <xf numFmtId="2" fontId="12" fillId="0" borderId="38" xfId="0" applyNumberFormat="1" applyFont="1" applyBorder="1" applyAlignment="1" applyProtection="1">
      <alignment horizontal="justify" vertical="top" wrapText="1"/>
      <protection hidden="1"/>
    </xf>
    <xf numFmtId="2" fontId="12" fillId="0" borderId="0" xfId="0" applyNumberFormat="1" applyFont="1" applyAlignment="1" applyProtection="1">
      <alignment horizontal="justify" vertical="top" wrapText="1"/>
      <protection hidden="1"/>
    </xf>
    <xf numFmtId="2" fontId="12" fillId="0" borderId="7" xfId="0" applyNumberFormat="1" applyFont="1" applyBorder="1" applyAlignment="1" applyProtection="1">
      <alignment horizontal="justify" vertical="top" wrapText="1"/>
      <protection hidden="1"/>
    </xf>
    <xf numFmtId="49" fontId="13" fillId="0" borderId="39" xfId="0" applyNumberFormat="1" applyFont="1" applyBorder="1" applyAlignment="1" applyProtection="1">
      <alignment horizontal="left" vertical="top"/>
      <protection hidden="1"/>
    </xf>
    <xf numFmtId="49" fontId="13" fillId="0" borderId="4" xfId="0" applyNumberFormat="1" applyFont="1" applyBorder="1" applyAlignment="1" applyProtection="1">
      <alignment horizontal="left" vertical="top"/>
      <protection hidden="1"/>
    </xf>
    <xf numFmtId="49" fontId="13" fillId="0" borderId="31" xfId="0" applyNumberFormat="1" applyFont="1" applyBorder="1" applyAlignment="1" applyProtection="1">
      <alignment horizontal="left" vertical="top"/>
      <protection hidden="1"/>
    </xf>
    <xf numFmtId="9" fontId="6" fillId="5" borderId="102" xfId="0" applyNumberFormat="1" applyFont="1" applyFill="1" applyBorder="1" applyAlignment="1" applyProtection="1">
      <alignment horizontal="center" vertical="center" wrapText="1"/>
      <protection hidden="1"/>
    </xf>
    <xf numFmtId="9" fontId="6" fillId="5" borderId="91" xfId="0" applyNumberFormat="1" applyFont="1" applyFill="1" applyBorder="1" applyAlignment="1" applyProtection="1">
      <alignment horizontal="center" vertical="center" wrapText="1"/>
      <protection hidden="1"/>
    </xf>
    <xf numFmtId="9" fontId="6" fillId="5" borderId="6" xfId="0" applyNumberFormat="1" applyFont="1" applyFill="1" applyBorder="1" applyAlignment="1" applyProtection="1">
      <alignment horizontal="center" vertical="center" wrapText="1"/>
      <protection hidden="1"/>
    </xf>
    <xf numFmtId="9" fontId="6" fillId="5" borderId="7" xfId="0" applyNumberFormat="1" applyFont="1" applyFill="1" applyBorder="1" applyAlignment="1" applyProtection="1">
      <alignment horizontal="center" vertical="center" wrapText="1"/>
      <protection hidden="1"/>
    </xf>
    <xf numFmtId="0" fontId="62" fillId="0" borderId="6" xfId="0" applyFont="1" applyBorder="1" applyAlignment="1" applyProtection="1">
      <alignment horizontal="center" vertical="center" wrapText="1"/>
      <protection hidden="1"/>
    </xf>
    <xf numFmtId="0" fontId="62" fillId="0" borderId="7" xfId="0" applyFont="1" applyBorder="1" applyAlignment="1" applyProtection="1">
      <alignment horizontal="center" vertical="center" wrapText="1"/>
      <protection hidden="1"/>
    </xf>
    <xf numFmtId="0" fontId="62" fillId="0" borderId="34" xfId="0" applyFont="1" applyBorder="1" applyAlignment="1" applyProtection="1">
      <alignment horizontal="center" vertical="center" wrapText="1"/>
      <protection hidden="1"/>
    </xf>
    <xf numFmtId="0" fontId="62" fillId="0" borderId="33" xfId="0" applyFont="1" applyBorder="1" applyAlignment="1" applyProtection="1">
      <alignment horizontal="center" vertical="center" wrapText="1"/>
      <protection hidden="1"/>
    </xf>
    <xf numFmtId="2" fontId="12" fillId="0" borderId="32" xfId="0" applyNumberFormat="1" applyFont="1" applyBorder="1" applyAlignment="1" applyProtection="1">
      <alignment horizontal="justify" vertical="top" wrapText="1"/>
      <protection hidden="1"/>
    </xf>
    <xf numFmtId="2" fontId="12" fillId="0" borderId="33" xfId="0" applyNumberFormat="1" applyFont="1" applyBorder="1" applyAlignment="1" applyProtection="1">
      <alignment horizontal="justify" vertical="top" wrapText="1"/>
      <protection hidden="1"/>
    </xf>
    <xf numFmtId="2" fontId="12" fillId="0" borderId="28" xfId="0" applyNumberFormat="1" applyFont="1" applyBorder="1" applyAlignment="1" applyProtection="1">
      <alignment horizontal="justify" vertical="top" wrapText="1"/>
      <protection hidden="1"/>
    </xf>
    <xf numFmtId="2" fontId="12" fillId="0" borderId="29" xfId="0" applyNumberFormat="1" applyFont="1" applyBorder="1" applyAlignment="1" applyProtection="1">
      <alignment horizontal="justify" vertical="top" wrapText="1"/>
      <protection hidden="1"/>
    </xf>
    <xf numFmtId="2" fontId="35" fillId="0" borderId="7" xfId="0" applyNumberFormat="1" applyFont="1" applyBorder="1" applyAlignment="1" applyProtection="1">
      <alignment horizontal="justify" vertical="top" wrapText="1"/>
      <protection hidden="1"/>
    </xf>
    <xf numFmtId="2" fontId="35" fillId="0" borderId="37" xfId="0" applyNumberFormat="1" applyFont="1" applyBorder="1" applyAlignment="1" applyProtection="1">
      <alignment horizontal="justify" vertical="top" wrapText="1"/>
      <protection hidden="1"/>
    </xf>
    <xf numFmtId="9" fontId="105" fillId="5" borderId="10" xfId="1" applyFont="1" applyFill="1" applyBorder="1" applyAlignment="1" applyProtection="1">
      <alignment vertical="center" wrapText="1"/>
      <protection hidden="1"/>
    </xf>
    <xf numFmtId="9" fontId="105" fillId="5" borderId="13" xfId="1" applyFont="1" applyFill="1" applyBorder="1" applyAlignment="1" applyProtection="1">
      <alignment vertical="center" wrapText="1"/>
      <protection hidden="1"/>
    </xf>
    <xf numFmtId="0" fontId="1" fillId="0" borderId="10" xfId="0" applyFont="1" applyBorder="1" applyAlignment="1" applyProtection="1">
      <alignment horizontal="left" vertical="top" wrapText="1"/>
      <protection locked="0"/>
    </xf>
    <xf numFmtId="0" fontId="1" fillId="0" borderId="55" xfId="0" applyFont="1" applyBorder="1" applyAlignment="1" applyProtection="1">
      <alignment horizontal="left" vertical="top" wrapText="1"/>
      <protection locked="0"/>
    </xf>
    <xf numFmtId="9" fontId="105" fillId="5" borderId="71" xfId="1" applyFont="1" applyFill="1" applyBorder="1" applyAlignment="1" applyProtection="1">
      <alignment vertical="center" wrapText="1"/>
      <protection hidden="1"/>
    </xf>
    <xf numFmtId="0" fontId="35" fillId="0" borderId="7" xfId="0" applyFont="1" applyBorder="1" applyAlignment="1">
      <alignment horizontal="justify" vertical="top" wrapText="1"/>
    </xf>
    <xf numFmtId="2" fontId="35" fillId="0" borderId="32" xfId="0" applyNumberFormat="1" applyFont="1" applyBorder="1" applyAlignment="1" applyProtection="1">
      <alignment horizontal="justify" vertical="top" wrapText="1"/>
      <protection hidden="1"/>
    </xf>
    <xf numFmtId="2" fontId="35" fillId="0" borderId="33" xfId="0" applyNumberFormat="1" applyFont="1" applyBorder="1" applyAlignment="1" applyProtection="1">
      <alignment horizontal="justify" vertical="top" wrapText="1"/>
      <protection hidden="1"/>
    </xf>
    <xf numFmtId="2" fontId="35" fillId="0" borderId="29" xfId="0" applyNumberFormat="1" applyFont="1" applyBorder="1" applyAlignment="1" applyProtection="1">
      <alignment horizontal="justify" vertical="top" wrapText="1"/>
      <protection hidden="1"/>
    </xf>
    <xf numFmtId="0" fontId="45" fillId="4" borderId="94" xfId="0" applyFont="1" applyFill="1" applyBorder="1" applyAlignment="1" applyProtection="1">
      <alignment vertical="top" wrapText="1"/>
      <protection hidden="1"/>
    </xf>
    <xf numFmtId="0" fontId="45" fillId="4" borderId="95" xfId="0" applyFont="1" applyFill="1" applyBorder="1" applyAlignment="1" applyProtection="1">
      <alignment vertical="top" wrapText="1"/>
      <protection hidden="1"/>
    </xf>
    <xf numFmtId="0" fontId="45" fillId="4" borderId="96" xfId="0" applyFont="1" applyFill="1" applyBorder="1" applyAlignment="1" applyProtection="1">
      <alignment vertical="top" wrapText="1"/>
      <protection hidden="1"/>
    </xf>
    <xf numFmtId="0" fontId="10" fillId="4" borderId="4" xfId="0" applyFont="1" applyFill="1" applyBorder="1" applyAlignment="1" applyProtection="1">
      <alignment horizontal="justify" vertical="top" wrapText="1"/>
      <protection hidden="1"/>
    </xf>
    <xf numFmtId="0" fontId="10" fillId="4" borderId="0" xfId="0" applyFont="1" applyFill="1" applyAlignment="1" applyProtection="1">
      <alignment horizontal="justify" vertical="top" wrapText="1"/>
      <protection hidden="1"/>
    </xf>
    <xf numFmtId="0" fontId="10" fillId="4" borderId="11" xfId="0" applyFont="1" applyFill="1" applyBorder="1" applyAlignment="1" applyProtection="1">
      <alignment horizontal="justify" vertical="top" wrapText="1"/>
      <protection hidden="1"/>
    </xf>
    <xf numFmtId="0" fontId="10" fillId="4" borderId="12" xfId="0" applyFont="1" applyFill="1" applyBorder="1" applyAlignment="1" applyProtection="1">
      <alignment horizontal="justify" vertical="top" wrapText="1"/>
      <protection hidden="1"/>
    </xf>
    <xf numFmtId="49" fontId="13" fillId="0" borderId="31" xfId="0" applyNumberFormat="1" applyFont="1" applyBorder="1" applyAlignment="1" applyProtection="1">
      <alignment horizontal="justify" vertical="top"/>
      <protection hidden="1"/>
    </xf>
    <xf numFmtId="0" fontId="13" fillId="0" borderId="32" xfId="0" applyFont="1" applyBorder="1" applyAlignment="1" applyProtection="1">
      <alignment horizontal="left" vertical="top"/>
      <protection hidden="1"/>
    </xf>
    <xf numFmtId="0" fontId="13" fillId="0" borderId="33" xfId="0" applyFont="1" applyBorder="1" applyAlignment="1" applyProtection="1">
      <alignment horizontal="left" vertical="top"/>
      <protection hidden="1"/>
    </xf>
    <xf numFmtId="0" fontId="13" fillId="0" borderId="0" xfId="0" applyFont="1" applyAlignment="1" applyProtection="1">
      <alignment horizontal="justify" vertical="top" wrapText="1"/>
      <protection hidden="1"/>
    </xf>
    <xf numFmtId="0" fontId="13" fillId="0" borderId="7" xfId="0" applyFont="1" applyBorder="1" applyAlignment="1" applyProtection="1">
      <alignment horizontal="justify" vertical="top" wrapText="1"/>
      <protection hidden="1"/>
    </xf>
    <xf numFmtId="0" fontId="127" fillId="0" borderId="21" xfId="0" quotePrefix="1" applyFont="1" applyBorder="1" applyAlignment="1">
      <alignment horizontal="left" vertical="top" wrapText="1"/>
    </xf>
    <xf numFmtId="0" fontId="127" fillId="0" borderId="2" xfId="0" quotePrefix="1" applyFont="1" applyBorder="1" applyAlignment="1">
      <alignment horizontal="left" vertical="top" wrapText="1"/>
    </xf>
    <xf numFmtId="0" fontId="45" fillId="0" borderId="21" xfId="0" applyFont="1" applyBorder="1" applyAlignment="1">
      <alignment horizontal="left" vertical="top" wrapText="1"/>
    </xf>
    <xf numFmtId="0" fontId="45" fillId="0" borderId="22" xfId="0" applyFont="1" applyBorder="1" applyAlignment="1">
      <alignment horizontal="left" vertical="top" wrapText="1"/>
    </xf>
    <xf numFmtId="0" fontId="45" fillId="0" borderId="2" xfId="0" applyFont="1" applyBorder="1" applyAlignment="1">
      <alignment horizontal="left" vertical="top" wrapText="1"/>
    </xf>
    <xf numFmtId="0" fontId="127" fillId="0" borderId="14" xfId="0" applyFont="1" applyBorder="1" applyAlignment="1">
      <alignment horizontal="left" vertical="top" wrapText="1"/>
    </xf>
    <xf numFmtId="0" fontId="127" fillId="0" borderId="15" xfId="0" applyFont="1" applyBorder="1" applyAlignment="1">
      <alignment horizontal="left" vertical="top" wrapText="1"/>
    </xf>
    <xf numFmtId="0" fontId="45" fillId="0" borderId="14" xfId="0" applyFont="1" applyBorder="1" applyAlignment="1">
      <alignment horizontal="left" vertical="top" wrapText="1"/>
    </xf>
    <xf numFmtId="0" fontId="45" fillId="0" borderId="9" xfId="0" applyFont="1" applyBorder="1" applyAlignment="1">
      <alignment horizontal="left" vertical="top" wrapText="1"/>
    </xf>
    <xf numFmtId="0" fontId="45" fillId="0" borderId="15" xfId="0" applyFont="1" applyBorder="1" applyAlignment="1">
      <alignment horizontal="left" vertical="top" wrapText="1"/>
    </xf>
    <xf numFmtId="49" fontId="13" fillId="0" borderId="39" xfId="0" applyNumberFormat="1" applyFont="1" applyBorder="1" applyAlignment="1" applyProtection="1">
      <alignment horizontal="justify" vertical="top"/>
      <protection hidden="1"/>
    </xf>
    <xf numFmtId="0" fontId="1" fillId="0" borderId="67" xfId="0" applyFont="1" applyBorder="1" applyAlignment="1" applyProtection="1">
      <alignment horizontal="left" vertical="top" wrapText="1"/>
      <protection locked="0"/>
    </xf>
    <xf numFmtId="0" fontId="1" fillId="0" borderId="16" xfId="0" applyFont="1" applyBorder="1" applyAlignment="1" applyProtection="1">
      <alignment horizontal="left" vertical="top" wrapText="1"/>
      <protection locked="0"/>
    </xf>
    <xf numFmtId="0" fontId="1" fillId="0" borderId="68" xfId="0" applyFont="1" applyBorder="1" applyAlignment="1" applyProtection="1">
      <alignment horizontal="left" vertical="top" wrapText="1"/>
      <protection locked="0"/>
    </xf>
    <xf numFmtId="9" fontId="6" fillId="5" borderId="9" xfId="0" applyNumberFormat="1" applyFont="1" applyFill="1" applyBorder="1" applyAlignment="1" applyProtection="1">
      <alignment horizontal="center" vertical="center" wrapText="1"/>
      <protection hidden="1"/>
    </xf>
    <xf numFmtId="9" fontId="6" fillId="5" borderId="12" xfId="0" applyNumberFormat="1" applyFont="1" applyFill="1" applyBorder="1" applyAlignment="1" applyProtection="1">
      <alignment horizontal="center" vertical="center" wrapText="1"/>
      <protection hidden="1"/>
    </xf>
    <xf numFmtId="2" fontId="35" fillId="0" borderId="38" xfId="0" applyNumberFormat="1" applyFont="1" applyBorder="1" applyAlignment="1" applyProtection="1">
      <alignment horizontal="justify" vertical="top" wrapText="1"/>
      <protection hidden="1"/>
    </xf>
    <xf numFmtId="49" fontId="13" fillId="0" borderId="39" xfId="0" applyNumberFormat="1" applyFont="1" applyBorder="1" applyAlignment="1" applyProtection="1">
      <alignment horizontal="left" vertical="top" wrapText="1"/>
      <protection hidden="1"/>
    </xf>
    <xf numFmtId="49" fontId="13" fillId="0" borderId="4" xfId="0" applyNumberFormat="1" applyFont="1" applyBorder="1" applyAlignment="1" applyProtection="1">
      <alignment horizontal="left" vertical="top" wrapText="1"/>
      <protection hidden="1"/>
    </xf>
    <xf numFmtId="49" fontId="13" fillId="0" borderId="31" xfId="0" applyNumberFormat="1" applyFont="1" applyBorder="1" applyAlignment="1" applyProtection="1">
      <alignment horizontal="left" vertical="top" wrapText="1"/>
      <protection hidden="1"/>
    </xf>
    <xf numFmtId="49" fontId="13" fillId="0" borderId="25" xfId="0" applyNumberFormat="1" applyFont="1" applyBorder="1" applyAlignment="1" applyProtection="1">
      <alignment horizontal="justify" vertical="top" wrapText="1"/>
      <protection hidden="1"/>
    </xf>
    <xf numFmtId="49" fontId="13" fillId="0" borderId="27" xfId="0" applyNumberFormat="1" applyFont="1" applyBorder="1" applyAlignment="1" applyProtection="1">
      <alignment horizontal="justify" vertical="top" wrapText="1"/>
      <protection hidden="1"/>
    </xf>
    <xf numFmtId="2" fontId="35" fillId="0" borderId="53" xfId="0" applyNumberFormat="1" applyFont="1" applyBorder="1" applyAlignment="1" applyProtection="1">
      <alignment horizontal="justify" vertical="top" wrapText="1"/>
      <protection hidden="1"/>
    </xf>
    <xf numFmtId="2" fontId="31" fillId="0" borderId="53" xfId="0" applyNumberFormat="1" applyFont="1" applyBorder="1" applyAlignment="1" applyProtection="1">
      <alignment horizontal="justify" vertical="top" wrapText="1"/>
      <protection hidden="1"/>
    </xf>
    <xf numFmtId="2" fontId="31" fillId="0" borderId="28" xfId="0" applyNumberFormat="1" applyFont="1" applyBorder="1" applyAlignment="1" applyProtection="1">
      <alignment horizontal="justify" vertical="top" wrapText="1"/>
      <protection hidden="1"/>
    </xf>
    <xf numFmtId="0" fontId="1" fillId="0" borderId="72" xfId="0" applyFont="1" applyBorder="1" applyAlignment="1" applyProtection="1">
      <alignment horizontal="left" vertical="top" wrapText="1"/>
      <protection locked="0"/>
    </xf>
    <xf numFmtId="0" fontId="1" fillId="0" borderId="73" xfId="0" applyFont="1" applyBorder="1" applyAlignment="1" applyProtection="1">
      <alignment horizontal="left" vertical="top" wrapText="1"/>
      <protection locked="0"/>
    </xf>
    <xf numFmtId="49" fontId="35" fillId="0" borderId="39" xfId="0" applyNumberFormat="1" applyFont="1" applyBorder="1" applyAlignment="1" applyProtection="1">
      <alignment horizontal="justify" vertical="top" wrapText="1"/>
      <protection hidden="1"/>
    </xf>
    <xf numFmtId="49" fontId="35" fillId="0" borderId="80" xfId="0" applyNumberFormat="1" applyFont="1" applyBorder="1" applyAlignment="1" applyProtection="1">
      <alignment horizontal="justify" vertical="top" wrapText="1"/>
      <protection hidden="1"/>
    </xf>
    <xf numFmtId="0" fontId="13" fillId="0" borderId="37" xfId="0" applyFont="1" applyBorder="1" applyAlignment="1" applyProtection="1">
      <alignment horizontal="justify" vertical="top" wrapText="1"/>
      <protection hidden="1"/>
    </xf>
    <xf numFmtId="0" fontId="13" fillId="0" borderId="38" xfId="0" applyFont="1" applyBorder="1" applyAlignment="1" applyProtection="1">
      <alignment horizontal="justify" vertical="top" wrapText="1"/>
      <protection hidden="1"/>
    </xf>
    <xf numFmtId="0" fontId="13" fillId="0" borderId="60" xfId="0" applyFont="1" applyBorder="1" applyAlignment="1" applyProtection="1">
      <alignment horizontal="justify" vertical="top" wrapText="1"/>
      <protection hidden="1"/>
    </xf>
    <xf numFmtId="0" fontId="13" fillId="0" borderId="69" xfId="0" applyFont="1" applyBorder="1" applyAlignment="1" applyProtection="1">
      <alignment horizontal="justify" vertical="top" wrapText="1"/>
      <protection hidden="1"/>
    </xf>
    <xf numFmtId="9" fontId="105" fillId="5" borderId="18" xfId="1" applyFont="1" applyFill="1" applyBorder="1" applyAlignment="1" applyProtection="1">
      <alignment horizontal="center" vertical="center" wrapText="1"/>
      <protection hidden="1"/>
    </xf>
    <xf numFmtId="9" fontId="105" fillId="5" borderId="16" xfId="1" applyFont="1" applyFill="1" applyBorder="1" applyAlignment="1" applyProtection="1">
      <alignment horizontal="center" vertical="center" wrapText="1"/>
      <protection hidden="1"/>
    </xf>
    <xf numFmtId="9" fontId="105" fillId="5" borderId="23" xfId="1" applyFont="1" applyFill="1" applyBorder="1" applyAlignment="1" applyProtection="1">
      <alignment horizontal="center" vertical="center" wrapText="1"/>
      <protection hidden="1"/>
    </xf>
    <xf numFmtId="49" fontId="13" fillId="0" borderId="39" xfId="0" applyNumberFormat="1" applyFont="1" applyBorder="1" applyAlignment="1" applyProtection="1">
      <alignment horizontal="justify" vertical="top" wrapText="1"/>
      <protection hidden="1"/>
    </xf>
    <xf numFmtId="49" fontId="13" fillId="0" borderId="4" xfId="0" applyNumberFormat="1" applyFont="1" applyBorder="1" applyAlignment="1" applyProtection="1">
      <alignment horizontal="justify" vertical="top" wrapText="1"/>
      <protection hidden="1"/>
    </xf>
    <xf numFmtId="49" fontId="13" fillId="0" borderId="31" xfId="0" applyNumberFormat="1" applyFont="1" applyBorder="1" applyAlignment="1" applyProtection="1">
      <alignment horizontal="justify" vertical="top" wrapText="1"/>
      <protection hidden="1"/>
    </xf>
    <xf numFmtId="2" fontId="5" fillId="0" borderId="37" xfId="0" applyNumberFormat="1" applyFont="1" applyBorder="1" applyAlignment="1" applyProtection="1">
      <alignment horizontal="justify" vertical="top" wrapText="1"/>
      <protection hidden="1"/>
    </xf>
    <xf numFmtId="2" fontId="5" fillId="0" borderId="0" xfId="0" applyNumberFormat="1" applyFont="1" applyAlignment="1" applyProtection="1">
      <alignment horizontal="justify" vertical="top" wrapText="1"/>
      <protection hidden="1"/>
    </xf>
    <xf numFmtId="2" fontId="5" fillId="0" borderId="32" xfId="0" applyNumberFormat="1" applyFont="1" applyBorder="1" applyAlignment="1" applyProtection="1">
      <alignment horizontal="justify" vertical="top" wrapText="1"/>
      <protection hidden="1"/>
    </xf>
    <xf numFmtId="2" fontId="1" fillId="0" borderId="30" xfId="0" applyNumberFormat="1" applyFont="1" applyBorder="1" applyAlignment="1" applyProtection="1">
      <alignment horizontal="left" vertical="top" wrapText="1"/>
      <protection locked="0"/>
    </xf>
    <xf numFmtId="2" fontId="12" fillId="0" borderId="28" xfId="0" applyNumberFormat="1" applyFont="1" applyBorder="1" applyAlignment="1" applyProtection="1">
      <alignment horizontal="justify" vertical="top"/>
      <protection hidden="1"/>
    </xf>
    <xf numFmtId="2" fontId="31" fillId="0" borderId="37" xfId="0" applyNumberFormat="1" applyFont="1" applyBorder="1" applyAlignment="1" applyProtection="1">
      <alignment horizontal="justify" vertical="top" wrapText="1"/>
      <protection hidden="1"/>
    </xf>
    <xf numFmtId="2" fontId="31" fillId="0" borderId="32" xfId="0" applyNumberFormat="1" applyFont="1" applyBorder="1" applyAlignment="1" applyProtection="1">
      <alignment horizontal="justify" vertical="top" wrapText="1"/>
      <protection hidden="1"/>
    </xf>
    <xf numFmtId="2" fontId="42" fillId="5" borderId="0" xfId="0" applyNumberFormat="1" applyFont="1" applyFill="1" applyAlignment="1" applyProtection="1">
      <alignment horizontal="justify" vertical="top" wrapText="1"/>
      <protection hidden="1"/>
    </xf>
    <xf numFmtId="2" fontId="42" fillId="5" borderId="12" xfId="0" applyNumberFormat="1" applyFont="1" applyFill="1" applyBorder="1" applyAlignment="1" applyProtection="1">
      <alignment horizontal="justify" vertical="top" wrapText="1"/>
      <protection hidden="1"/>
    </xf>
    <xf numFmtId="0" fontId="13" fillId="0" borderId="78" xfId="0" applyFont="1" applyBorder="1" applyAlignment="1" applyProtection="1">
      <alignment horizontal="left" wrapText="1"/>
      <protection locked="0"/>
    </xf>
    <xf numFmtId="49" fontId="9" fillId="5" borderId="8" xfId="0" applyNumberFormat="1" applyFont="1" applyFill="1" applyBorder="1" applyAlignment="1" applyProtection="1">
      <alignment horizontal="justify" vertical="top"/>
      <protection hidden="1"/>
    </xf>
    <xf numFmtId="2" fontId="42" fillId="5" borderId="9" xfId="0" applyNumberFormat="1" applyFont="1" applyFill="1" applyBorder="1" applyAlignment="1" applyProtection="1">
      <alignment horizontal="justify" vertical="top" wrapText="1"/>
      <protection hidden="1"/>
    </xf>
    <xf numFmtId="2" fontId="42" fillId="5" borderId="15" xfId="0" applyNumberFormat="1" applyFont="1" applyFill="1" applyBorder="1" applyAlignment="1" applyProtection="1">
      <alignment horizontal="justify" vertical="top" wrapText="1"/>
      <protection hidden="1"/>
    </xf>
    <xf numFmtId="2" fontId="42" fillId="5" borderId="17" xfId="0" applyNumberFormat="1" applyFont="1" applyFill="1" applyBorder="1" applyAlignment="1" applyProtection="1">
      <alignment horizontal="justify" vertical="top" wrapText="1"/>
      <protection hidden="1"/>
    </xf>
    <xf numFmtId="9" fontId="6" fillId="5" borderId="14" xfId="1" applyFont="1" applyFill="1" applyBorder="1" applyAlignment="1" applyProtection="1">
      <alignment horizontal="center" vertical="center" wrapText="1"/>
      <protection hidden="1"/>
    </xf>
    <xf numFmtId="9" fontId="6" fillId="5" borderId="15" xfId="1" applyFont="1" applyFill="1" applyBorder="1" applyAlignment="1" applyProtection="1">
      <alignment horizontal="center" vertical="center" wrapText="1"/>
      <protection hidden="1"/>
    </xf>
    <xf numFmtId="9" fontId="6" fillId="5" borderId="24" xfId="1" applyFont="1" applyFill="1" applyBorder="1" applyAlignment="1" applyProtection="1">
      <alignment horizontal="center" vertical="center" wrapText="1"/>
      <protection hidden="1"/>
    </xf>
    <xf numFmtId="9" fontId="6" fillId="5" borderId="17" xfId="1" applyFont="1" applyFill="1" applyBorder="1" applyAlignment="1" applyProtection="1">
      <alignment horizontal="center" vertical="center" wrapText="1"/>
      <protection hidden="1"/>
    </xf>
    <xf numFmtId="2" fontId="42" fillId="5" borderId="3" xfId="0" applyNumberFormat="1" applyFont="1" applyFill="1" applyBorder="1" applyAlignment="1" applyProtection="1">
      <alignment horizontal="justify" vertical="top" wrapText="1"/>
      <protection hidden="1"/>
    </xf>
    <xf numFmtId="2" fontId="42" fillId="5" borderId="91" xfId="0" applyNumberFormat="1" applyFont="1" applyFill="1" applyBorder="1" applyAlignment="1" applyProtection="1">
      <alignment horizontal="justify" vertical="top" wrapText="1"/>
      <protection hidden="1"/>
    </xf>
    <xf numFmtId="0" fontId="14" fillId="0" borderId="57" xfId="0" applyFont="1" applyBorder="1" applyAlignment="1" applyProtection="1">
      <alignment horizontal="left" wrapText="1"/>
      <protection hidden="1"/>
    </xf>
    <xf numFmtId="0" fontId="14" fillId="0" borderId="4" xfId="0" applyFont="1" applyBorder="1" applyAlignment="1" applyProtection="1">
      <alignment horizontal="left" wrapText="1"/>
      <protection hidden="1"/>
    </xf>
    <xf numFmtId="0" fontId="14" fillId="0" borderId="11" xfId="0" applyFont="1" applyBorder="1" applyAlignment="1" applyProtection="1">
      <alignment horizontal="left" wrapText="1"/>
      <protection hidden="1"/>
    </xf>
    <xf numFmtId="0" fontId="13" fillId="0" borderId="3" xfId="0" applyFont="1" applyBorder="1" applyAlignment="1" applyProtection="1">
      <alignment horizontal="center" vertical="top"/>
      <protection hidden="1"/>
    </xf>
    <xf numFmtId="0" fontId="13" fillId="0" borderId="0" xfId="0" applyFont="1" applyAlignment="1" applyProtection="1">
      <alignment horizontal="center" vertical="top"/>
      <protection hidden="1"/>
    </xf>
    <xf numFmtId="0" fontId="13" fillId="0" borderId="12" xfId="0" applyFont="1" applyBorder="1" applyAlignment="1" applyProtection="1">
      <alignment horizontal="center" vertical="top"/>
      <protection hidden="1"/>
    </xf>
    <xf numFmtId="0" fontId="53" fillId="0" borderId="71" xfId="0" applyFont="1" applyBorder="1" applyAlignment="1" applyProtection="1">
      <alignment horizontal="center" wrapText="1"/>
      <protection hidden="1"/>
    </xf>
    <xf numFmtId="0" fontId="53" fillId="0" borderId="5" xfId="0" applyFont="1" applyBorder="1" applyAlignment="1" applyProtection="1">
      <alignment horizontal="center" wrapText="1"/>
      <protection hidden="1"/>
    </xf>
    <xf numFmtId="0" fontId="53" fillId="0" borderId="13" xfId="0" applyFont="1" applyBorder="1" applyAlignment="1" applyProtection="1">
      <alignment horizontal="center" wrapText="1"/>
      <protection hidden="1"/>
    </xf>
    <xf numFmtId="0" fontId="84" fillId="0" borderId="102" xfId="0" applyFont="1" applyBorder="1" applyAlignment="1" applyProtection="1">
      <alignment horizontal="center" wrapText="1"/>
      <protection hidden="1"/>
    </xf>
    <xf numFmtId="0" fontId="84" fillId="0" borderId="91" xfId="0" applyFont="1" applyBorder="1" applyAlignment="1" applyProtection="1">
      <alignment horizontal="center" wrapText="1"/>
      <protection hidden="1"/>
    </xf>
    <xf numFmtId="0" fontId="84" fillId="0" borderId="6" xfId="0" applyFont="1" applyBorder="1" applyAlignment="1" applyProtection="1">
      <alignment horizontal="center" wrapText="1"/>
      <protection hidden="1"/>
    </xf>
    <xf numFmtId="0" fontId="84" fillId="0" borderId="7" xfId="0" applyFont="1" applyBorder="1" applyAlignment="1" applyProtection="1">
      <alignment horizontal="center" wrapText="1"/>
      <protection hidden="1"/>
    </xf>
    <xf numFmtId="0" fontId="84" fillId="0" borderId="24" xfId="0" applyFont="1" applyBorder="1" applyAlignment="1" applyProtection="1">
      <alignment horizontal="center" wrapText="1"/>
      <protection hidden="1"/>
    </xf>
    <xf numFmtId="0" fontId="84" fillId="0" borderId="17" xfId="0" applyFont="1" applyBorder="1" applyAlignment="1" applyProtection="1">
      <alignment horizontal="center" wrapText="1"/>
      <protection hidden="1"/>
    </xf>
    <xf numFmtId="0" fontId="13" fillId="0" borderId="75" xfId="0" applyFont="1" applyBorder="1" applyAlignment="1" applyProtection="1">
      <alignment horizontal="left"/>
      <protection locked="0"/>
    </xf>
    <xf numFmtId="0" fontId="13" fillId="0" borderId="0" xfId="0" applyFont="1" applyAlignment="1">
      <alignment horizontal="left" wrapText="1"/>
    </xf>
    <xf numFmtId="49" fontId="13" fillId="0" borderId="25" xfId="0" applyNumberFormat="1" applyFont="1" applyBorder="1" applyAlignment="1" applyProtection="1">
      <alignment horizontal="justify" vertical="top"/>
      <protection hidden="1"/>
    </xf>
    <xf numFmtId="2" fontId="35" fillId="0" borderId="58" xfId="0" applyNumberFormat="1" applyFont="1" applyBorder="1" applyAlignment="1" applyProtection="1">
      <alignment horizontal="justify" vertical="top" wrapText="1"/>
      <protection hidden="1"/>
    </xf>
    <xf numFmtId="49" fontId="13" fillId="0" borderId="80" xfId="0" applyNumberFormat="1" applyFont="1" applyBorder="1" applyAlignment="1" applyProtection="1">
      <alignment horizontal="justify" vertical="top"/>
      <protection hidden="1"/>
    </xf>
    <xf numFmtId="0" fontId="9" fillId="4" borderId="8" xfId="0" applyFont="1" applyFill="1" applyBorder="1" applyAlignment="1" applyProtection="1">
      <alignment horizontal="justify" vertical="top" wrapText="1"/>
      <protection hidden="1"/>
    </xf>
    <xf numFmtId="0" fontId="9" fillId="4" borderId="9" xfId="0" applyFont="1" applyFill="1" applyBorder="1" applyAlignment="1" applyProtection="1">
      <alignment horizontal="justify" vertical="top" wrapText="1"/>
      <protection hidden="1"/>
    </xf>
    <xf numFmtId="0" fontId="8" fillId="4" borderId="0" xfId="0" applyFont="1" applyFill="1" applyAlignment="1" applyProtection="1">
      <alignment vertical="top" wrapText="1"/>
      <protection hidden="1"/>
    </xf>
    <xf numFmtId="0" fontId="8" fillId="4" borderId="12" xfId="0" applyFont="1" applyFill="1" applyBorder="1" applyAlignment="1" applyProtection="1">
      <alignment vertical="top" wrapText="1"/>
      <protection hidden="1"/>
    </xf>
    <xf numFmtId="2" fontId="11" fillId="5" borderId="3" xfId="0" applyNumberFormat="1" applyFont="1" applyFill="1" applyBorder="1" applyAlignment="1" applyProtection="1">
      <alignment horizontal="justify" vertical="top" wrapText="1"/>
      <protection hidden="1"/>
    </xf>
    <xf numFmtId="2" fontId="11" fillId="5" borderId="0" xfId="0" applyNumberFormat="1" applyFont="1" applyFill="1" applyAlignment="1" applyProtection="1">
      <alignment horizontal="justify" vertical="top" wrapText="1"/>
      <protection hidden="1"/>
    </xf>
    <xf numFmtId="2" fontId="11" fillId="5" borderId="12" xfId="0" applyNumberFormat="1" applyFont="1" applyFill="1" applyBorder="1" applyAlignment="1" applyProtection="1">
      <alignment horizontal="justify" vertical="top" wrapText="1"/>
      <protection hidden="1"/>
    </xf>
    <xf numFmtId="0" fontId="35" fillId="0" borderId="32" xfId="0" applyFont="1" applyBorder="1" applyAlignment="1">
      <alignment horizontal="justify" vertical="top" wrapText="1"/>
    </xf>
    <xf numFmtId="0" fontId="35" fillId="0" borderId="33" xfId="0" applyFont="1" applyBorder="1" applyAlignment="1">
      <alignment horizontal="justify" vertical="top" wrapText="1"/>
    </xf>
    <xf numFmtId="0" fontId="20" fillId="4" borderId="71" xfId="0" applyFont="1" applyFill="1" applyBorder="1" applyAlignment="1" applyProtection="1">
      <alignment vertical="top" wrapText="1"/>
      <protection hidden="1"/>
    </xf>
    <xf numFmtId="0" fontId="20" fillId="4" borderId="5" xfId="0" applyFont="1" applyFill="1" applyBorder="1" applyAlignment="1" applyProtection="1">
      <alignment vertical="top" wrapText="1"/>
      <protection hidden="1"/>
    </xf>
    <xf numFmtId="0" fontId="20" fillId="4" borderId="13" xfId="0" applyFont="1" applyFill="1" applyBorder="1" applyAlignment="1" applyProtection="1">
      <alignment vertical="top" wrapText="1"/>
      <protection hidden="1"/>
    </xf>
    <xf numFmtId="49" fontId="9" fillId="5" borderId="8" xfId="0" applyNumberFormat="1" applyFont="1" applyFill="1" applyBorder="1" applyAlignment="1" applyProtection="1">
      <alignment horizontal="justify" vertical="top" wrapText="1"/>
      <protection hidden="1"/>
    </xf>
    <xf numFmtId="49" fontId="9" fillId="5" borderId="4" xfId="0" applyNumberFormat="1" applyFont="1" applyFill="1" applyBorder="1" applyAlignment="1" applyProtection="1">
      <alignment horizontal="justify" vertical="top" wrapText="1"/>
      <protection hidden="1"/>
    </xf>
    <xf numFmtId="49" fontId="9" fillId="5" borderId="11" xfId="0" applyNumberFormat="1" applyFont="1" applyFill="1" applyBorder="1" applyAlignment="1" applyProtection="1">
      <alignment horizontal="justify" vertical="top" wrapText="1"/>
      <protection hidden="1"/>
    </xf>
    <xf numFmtId="2" fontId="133" fillId="5" borderId="9" xfId="0" applyNumberFormat="1" applyFont="1" applyFill="1" applyBorder="1" applyAlignment="1" applyProtection="1">
      <alignment horizontal="justify" vertical="top" wrapText="1"/>
      <protection hidden="1"/>
    </xf>
    <xf numFmtId="2" fontId="133" fillId="5" borderId="0" xfId="0" applyNumberFormat="1" applyFont="1" applyFill="1" applyAlignment="1" applyProtection="1">
      <alignment horizontal="justify" vertical="top" wrapText="1"/>
      <protection hidden="1"/>
    </xf>
    <xf numFmtId="2" fontId="133" fillId="5" borderId="12" xfId="0" applyNumberFormat="1" applyFont="1" applyFill="1" applyBorder="1" applyAlignment="1" applyProtection="1">
      <alignment horizontal="justify" vertical="top" wrapText="1"/>
      <protection hidden="1"/>
    </xf>
    <xf numFmtId="9" fontId="6" fillId="5" borderId="0" xfId="0" applyNumberFormat="1" applyFont="1" applyFill="1" applyAlignment="1" applyProtection="1">
      <alignment horizontal="center" vertical="center" wrapText="1"/>
      <protection hidden="1"/>
    </xf>
    <xf numFmtId="2" fontId="35" fillId="6" borderId="0" xfId="0" applyNumberFormat="1" applyFont="1" applyFill="1" applyAlignment="1" applyProtection="1">
      <alignment horizontal="justify" vertical="top" wrapText="1"/>
      <protection hidden="1"/>
    </xf>
    <xf numFmtId="2" fontId="35" fillId="6" borderId="32" xfId="0" applyNumberFormat="1" applyFont="1" applyFill="1" applyBorder="1" applyAlignment="1" applyProtection="1">
      <alignment horizontal="justify" vertical="top" wrapText="1"/>
      <protection hidden="1"/>
    </xf>
    <xf numFmtId="2" fontId="5" fillId="0" borderId="28" xfId="0" applyNumberFormat="1" applyFont="1" applyBorder="1" applyAlignment="1" applyProtection="1">
      <alignment horizontal="justify" vertical="top" wrapText="1"/>
      <protection hidden="1"/>
    </xf>
    <xf numFmtId="2" fontId="35" fillId="0" borderId="37" xfId="0" applyNumberFormat="1" applyFont="1" applyBorder="1" applyAlignment="1" applyProtection="1">
      <alignment horizontal="left" vertical="top"/>
      <protection hidden="1"/>
    </xf>
    <xf numFmtId="2" fontId="35" fillId="0" borderId="38" xfId="0" applyNumberFormat="1" applyFont="1" applyBorder="1" applyAlignment="1" applyProtection="1">
      <alignment horizontal="left" vertical="top"/>
      <protection hidden="1"/>
    </xf>
    <xf numFmtId="49" fontId="13" fillId="0" borderId="59" xfId="0" applyNumberFormat="1" applyFont="1" applyBorder="1" applyAlignment="1" applyProtection="1">
      <alignment horizontal="justify" vertical="top" wrapText="1"/>
      <protection hidden="1"/>
    </xf>
    <xf numFmtId="9" fontId="105" fillId="5" borderId="18" xfId="1" applyFont="1" applyFill="1" applyBorder="1" applyAlignment="1" applyProtection="1">
      <alignment vertical="center" wrapText="1"/>
    </xf>
    <xf numFmtId="9" fontId="105" fillId="5" borderId="23" xfId="1" applyFont="1" applyFill="1" applyBorder="1" applyAlignment="1" applyProtection="1">
      <alignment vertical="center" wrapText="1"/>
    </xf>
    <xf numFmtId="2" fontId="12" fillId="6" borderId="53" xfId="0" applyNumberFormat="1" applyFont="1" applyFill="1" applyBorder="1" applyAlignment="1" applyProtection="1">
      <alignment horizontal="justify" vertical="top" wrapText="1"/>
      <protection hidden="1"/>
    </xf>
    <xf numFmtId="2" fontId="12" fillId="6" borderId="28" xfId="0" applyNumberFormat="1" applyFont="1" applyFill="1" applyBorder="1" applyAlignment="1" applyProtection="1">
      <alignment horizontal="justify" vertical="top" wrapText="1"/>
      <protection hidden="1"/>
    </xf>
    <xf numFmtId="2" fontId="35" fillId="6" borderId="28" xfId="0" applyNumberFormat="1" applyFont="1" applyFill="1" applyBorder="1" applyAlignment="1" applyProtection="1">
      <alignment horizontal="justify" vertical="top" wrapText="1"/>
      <protection hidden="1"/>
    </xf>
    <xf numFmtId="2" fontId="35" fillId="0" borderId="15" xfId="0" applyNumberFormat="1" applyFont="1" applyBorder="1" applyAlignment="1" applyProtection="1">
      <alignment horizontal="justify" vertical="top" wrapText="1"/>
      <protection hidden="1"/>
    </xf>
    <xf numFmtId="2" fontId="35" fillId="6" borderId="37" xfId="0" applyNumberFormat="1" applyFont="1" applyFill="1" applyBorder="1" applyAlignment="1" applyProtection="1">
      <alignment horizontal="justify" vertical="top" wrapText="1"/>
      <protection hidden="1"/>
    </xf>
    <xf numFmtId="2" fontId="35" fillId="6" borderId="38" xfId="0" applyNumberFormat="1" applyFont="1" applyFill="1" applyBorder="1" applyAlignment="1" applyProtection="1">
      <alignment horizontal="justify" vertical="top" wrapText="1"/>
      <protection hidden="1"/>
    </xf>
    <xf numFmtId="2" fontId="35" fillId="6" borderId="7" xfId="0" applyNumberFormat="1" applyFont="1" applyFill="1" applyBorder="1" applyAlignment="1" applyProtection="1">
      <alignment horizontal="justify" vertical="top" wrapText="1"/>
      <protection hidden="1"/>
    </xf>
    <xf numFmtId="2" fontId="35" fillId="6" borderId="33" xfId="0" applyNumberFormat="1" applyFont="1" applyFill="1" applyBorder="1" applyAlignment="1" applyProtection="1">
      <alignment horizontal="justify" vertical="top" wrapText="1"/>
      <protection hidden="1"/>
    </xf>
    <xf numFmtId="49" fontId="13" fillId="0" borderId="80" xfId="0" applyNumberFormat="1" applyFont="1" applyBorder="1" applyAlignment="1" applyProtection="1">
      <alignment horizontal="justify" vertical="top" wrapText="1"/>
      <protection hidden="1"/>
    </xf>
    <xf numFmtId="0" fontId="1" fillId="0" borderId="18" xfId="0" applyFont="1" applyBorder="1" applyAlignment="1" applyProtection="1">
      <alignment horizontal="left" vertical="top" wrapText="1"/>
      <protection locked="0"/>
    </xf>
    <xf numFmtId="2" fontId="9" fillId="4" borderId="57" xfId="0" applyNumberFormat="1" applyFont="1" applyFill="1" applyBorder="1" applyAlignment="1" applyProtection="1">
      <alignment horizontal="justify" vertical="top"/>
      <protection hidden="1"/>
    </xf>
    <xf numFmtId="2" fontId="9" fillId="4" borderId="3" xfId="0" applyNumberFormat="1" applyFont="1" applyFill="1" applyBorder="1" applyAlignment="1" applyProtection="1">
      <alignment horizontal="justify" vertical="top"/>
      <protection hidden="1"/>
    </xf>
    <xf numFmtId="0" fontId="82" fillId="0" borderId="0" xfId="0" applyFont="1" applyAlignment="1">
      <alignment horizontal="left" vertical="top" wrapText="1"/>
    </xf>
    <xf numFmtId="0" fontId="20" fillId="0" borderId="74"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9" fillId="0" borderId="21" xfId="1" applyNumberFormat="1" applyFont="1" applyFill="1" applyBorder="1" applyAlignment="1" applyProtection="1">
      <alignment horizontal="center" vertical="center"/>
      <protection hidden="1"/>
    </xf>
    <xf numFmtId="0" fontId="9" fillId="0" borderId="22" xfId="1" applyNumberFormat="1" applyFont="1" applyFill="1" applyBorder="1" applyAlignment="1" applyProtection="1">
      <alignment horizontal="center" vertical="center"/>
      <protection hidden="1"/>
    </xf>
    <xf numFmtId="0" fontId="76" fillId="0" borderId="61" xfId="0" applyFont="1" applyBorder="1" applyAlignment="1" applyProtection="1">
      <alignment horizontal="center"/>
      <protection hidden="1"/>
    </xf>
    <xf numFmtId="0" fontId="76" fillId="0" borderId="62" xfId="0" applyFont="1" applyBorder="1" applyAlignment="1" applyProtection="1">
      <alignment horizontal="center"/>
      <protection hidden="1"/>
    </xf>
    <xf numFmtId="2" fontId="12" fillId="2" borderId="32" xfId="0" applyNumberFormat="1" applyFont="1" applyFill="1" applyBorder="1" applyAlignment="1" applyProtection="1">
      <alignment horizontal="justify" vertical="top" wrapText="1"/>
      <protection locked="0" hidden="1"/>
    </xf>
    <xf numFmtId="2" fontId="12" fillId="2" borderId="33" xfId="0" applyNumberFormat="1" applyFont="1" applyFill="1" applyBorder="1" applyAlignment="1" applyProtection="1">
      <alignment horizontal="justify" vertical="top" wrapText="1"/>
      <protection locked="0" hidden="1"/>
    </xf>
    <xf numFmtId="0" fontId="35" fillId="0" borderId="0" xfId="0" applyFont="1" applyAlignment="1" applyProtection="1">
      <alignment horizontal="left" vertical="top"/>
      <protection hidden="1"/>
    </xf>
    <xf numFmtId="0" fontId="1" fillId="0" borderId="73" xfId="0" applyFont="1" applyBorder="1" applyAlignment="1" applyProtection="1">
      <alignment vertical="top" wrapText="1"/>
      <protection locked="0"/>
    </xf>
    <xf numFmtId="49" fontId="35" fillId="0" borderId="4" xfId="0" applyNumberFormat="1" applyFont="1" applyBorder="1" applyAlignment="1" applyProtection="1">
      <alignment horizontal="left" vertical="top" wrapText="1"/>
      <protection hidden="1"/>
    </xf>
    <xf numFmtId="49" fontId="35" fillId="0" borderId="31" xfId="0" applyNumberFormat="1" applyFont="1" applyBorder="1" applyAlignment="1" applyProtection="1">
      <alignment horizontal="left" vertical="top" wrapText="1"/>
      <protection hidden="1"/>
    </xf>
    <xf numFmtId="0" fontId="1" fillId="0" borderId="5" xfId="0" applyFont="1" applyBorder="1" applyAlignment="1" applyProtection="1">
      <alignment vertical="top" wrapText="1"/>
      <protection locked="0"/>
    </xf>
    <xf numFmtId="0" fontId="1" fillId="0" borderId="90" xfId="0" applyFont="1" applyBorder="1" applyAlignment="1" applyProtection="1">
      <alignment vertical="top" wrapText="1"/>
      <protection locked="0"/>
    </xf>
    <xf numFmtId="0" fontId="78" fillId="0" borderId="49" xfId="0" applyFont="1" applyBorder="1" applyAlignment="1">
      <alignment horizontal="center"/>
    </xf>
    <xf numFmtId="49" fontId="35" fillId="0" borderId="27" xfId="0" applyNumberFormat="1" applyFont="1" applyBorder="1" applyAlignment="1" applyProtection="1">
      <alignment horizontal="justify" vertical="top" wrapText="1"/>
      <protection hidden="1"/>
    </xf>
    <xf numFmtId="0" fontId="41" fillId="0" borderId="1" xfId="0" applyFont="1" applyBorder="1" applyAlignment="1">
      <alignment horizontal="center" vertical="top" wrapText="1"/>
    </xf>
    <xf numFmtId="0" fontId="82" fillId="0" borderId="0" xfId="0" applyFont="1" applyAlignment="1">
      <alignment horizontal="left" vertical="top"/>
    </xf>
    <xf numFmtId="0" fontId="41" fillId="0" borderId="21" xfId="0" applyFont="1" applyBorder="1" applyAlignment="1">
      <alignment horizontal="center" vertical="top" wrapText="1"/>
    </xf>
    <xf numFmtId="0" fontId="41" fillId="0" borderId="2" xfId="0" applyFont="1" applyBorder="1" applyAlignment="1">
      <alignment horizontal="center" vertical="top" wrapText="1"/>
    </xf>
    <xf numFmtId="0" fontId="9" fillId="0" borderId="14" xfId="0" applyFont="1" applyBorder="1" applyAlignment="1">
      <alignment horizontal="left"/>
    </xf>
    <xf numFmtId="0" fontId="9" fillId="0" borderId="9" xfId="0" applyFont="1" applyBorder="1" applyAlignment="1">
      <alignment horizontal="left"/>
    </xf>
    <xf numFmtId="0" fontId="9" fillId="0" borderId="15" xfId="0" applyFont="1" applyBorder="1" applyAlignment="1">
      <alignment horizontal="left"/>
    </xf>
    <xf numFmtId="0" fontId="9" fillId="0" borderId="6" xfId="0" applyFont="1" applyBorder="1" applyAlignment="1">
      <alignment horizontal="left"/>
    </xf>
    <xf numFmtId="0" fontId="9" fillId="0" borderId="0" xfId="0" applyFont="1" applyAlignment="1">
      <alignment horizontal="left"/>
    </xf>
    <xf numFmtId="0" fontId="9" fillId="0" borderId="7" xfId="0" applyFont="1" applyBorder="1" applyAlignment="1">
      <alignment horizontal="left"/>
    </xf>
    <xf numFmtId="0" fontId="9" fillId="0" borderId="24" xfId="0" applyFont="1" applyBorder="1" applyAlignment="1">
      <alignment horizontal="left"/>
    </xf>
    <xf numFmtId="0" fontId="9" fillId="0" borderId="12" xfId="0" applyFont="1" applyBorder="1" applyAlignment="1">
      <alignment horizontal="left"/>
    </xf>
    <xf numFmtId="0" fontId="9" fillId="0" borderId="17" xfId="0" applyFont="1" applyBorder="1" applyAlignment="1">
      <alignment horizontal="left"/>
    </xf>
    <xf numFmtId="0" fontId="72" fillId="0" borderId="1" xfId="0" applyFont="1" applyBorder="1" applyAlignment="1">
      <alignment horizontal="center" vertical="top" wrapText="1"/>
    </xf>
    <xf numFmtId="0" fontId="58" fillId="0" borderId="6" xfId="0" applyFont="1" applyBorder="1" applyAlignment="1">
      <alignment horizontal="center" vertical="top" wrapText="1"/>
    </xf>
    <xf numFmtId="9" fontId="76" fillId="0" borderId="61" xfId="1" applyFont="1" applyFill="1" applyBorder="1" applyAlignment="1" applyProtection="1">
      <alignment horizontal="center"/>
      <protection hidden="1"/>
    </xf>
    <xf numFmtId="9" fontId="76" fillId="0" borderId="62" xfId="1" applyFont="1" applyFill="1" applyBorder="1" applyAlignment="1" applyProtection="1">
      <alignment horizontal="center"/>
      <protection hidden="1"/>
    </xf>
    <xf numFmtId="0" fontId="72" fillId="0" borderId="14" xfId="0" applyFont="1" applyBorder="1" applyAlignment="1">
      <alignment horizontal="center" vertical="top" wrapText="1"/>
    </xf>
    <xf numFmtId="0" fontId="72" fillId="0" borderId="15" xfId="0" applyFont="1" applyBorder="1" applyAlignment="1">
      <alignment horizontal="center" vertical="top" wrapText="1"/>
    </xf>
    <xf numFmtId="0" fontId="72" fillId="0" borderId="6" xfId="0" applyFont="1" applyBorder="1" applyAlignment="1">
      <alignment horizontal="center" vertical="top" wrapText="1"/>
    </xf>
    <xf numFmtId="0" fontId="72" fillId="0" borderId="7" xfId="0" applyFont="1" applyBorder="1" applyAlignment="1">
      <alignment horizontal="center" vertical="top" wrapText="1"/>
    </xf>
    <xf numFmtId="0" fontId="72" fillId="0" borderId="24" xfId="0" applyFont="1" applyBorder="1" applyAlignment="1">
      <alignment horizontal="center" vertical="top" wrapText="1"/>
    </xf>
    <xf numFmtId="0" fontId="72" fillId="0" borderId="17" xfId="0" applyFont="1" applyBorder="1" applyAlignment="1">
      <alignment horizontal="center" vertical="top" wrapText="1"/>
    </xf>
    <xf numFmtId="0" fontId="73" fillId="0" borderId="74" xfId="0" applyFont="1" applyBorder="1" applyAlignment="1">
      <alignment horizontal="center" vertical="top"/>
    </xf>
    <xf numFmtId="0" fontId="73" fillId="0" borderId="65" xfId="0" applyFont="1" applyBorder="1" applyAlignment="1">
      <alignment horizontal="center" vertical="top"/>
    </xf>
    <xf numFmtId="0" fontId="73" fillId="0" borderId="70" xfId="0" applyFont="1" applyBorder="1" applyAlignment="1">
      <alignment horizontal="center" vertical="top"/>
    </xf>
    <xf numFmtId="0" fontId="20" fillId="0" borderId="1" xfId="0" applyFont="1" applyBorder="1" applyAlignment="1">
      <alignment horizontal="center" vertical="center" wrapText="1"/>
    </xf>
    <xf numFmtId="49" fontId="35" fillId="0" borderId="27" xfId="0" applyNumberFormat="1" applyFont="1" applyBorder="1" applyAlignment="1" applyProtection="1">
      <alignment horizontal="justify" vertical="top"/>
      <protection hidden="1"/>
    </xf>
    <xf numFmtId="49" fontId="35" fillId="0" borderId="59" xfId="0" applyNumberFormat="1" applyFont="1" applyBorder="1" applyAlignment="1" applyProtection="1">
      <alignment horizontal="justify" vertical="top"/>
      <protection hidden="1"/>
    </xf>
    <xf numFmtId="9" fontId="105" fillId="5" borderId="18" xfId="1" applyFont="1" applyFill="1" applyBorder="1" applyAlignment="1" applyProtection="1">
      <alignment vertical="center" wrapText="1"/>
      <protection hidden="1"/>
    </xf>
    <xf numFmtId="9" fontId="105" fillId="5" borderId="23" xfId="1" applyFont="1" applyFill="1" applyBorder="1" applyAlignment="1" applyProtection="1">
      <alignment vertical="center" wrapText="1"/>
      <protection hidden="1"/>
    </xf>
    <xf numFmtId="0" fontId="9" fillId="0" borderId="74" xfId="0" applyFont="1" applyBorder="1" applyAlignment="1" applyProtection="1">
      <alignment horizontal="center"/>
      <protection hidden="1"/>
    </xf>
    <xf numFmtId="0" fontId="9" fillId="0" borderId="70" xfId="0" applyFont="1" applyBorder="1" applyAlignment="1" applyProtection="1">
      <alignment horizontal="center"/>
      <protection hidden="1"/>
    </xf>
    <xf numFmtId="0" fontId="37" fillId="0" borderId="15" xfId="0" applyFont="1" applyBorder="1" applyAlignment="1" applyProtection="1">
      <alignment horizontal="right" vertical="center"/>
      <protection hidden="1"/>
    </xf>
    <xf numFmtId="0" fontId="0" fillId="0" borderId="17" xfId="0" applyBorder="1" applyAlignment="1" applyProtection="1">
      <alignment horizontal="right" vertical="center"/>
      <protection hidden="1"/>
    </xf>
    <xf numFmtId="0" fontId="35" fillId="6" borderId="0" xfId="0" applyFont="1" applyFill="1" applyAlignment="1" applyProtection="1">
      <alignment horizontal="justify" vertical="top" wrapText="1"/>
      <protection hidden="1"/>
    </xf>
    <xf numFmtId="0" fontId="35" fillId="6" borderId="32" xfId="0" applyFont="1" applyFill="1" applyBorder="1" applyAlignment="1" applyProtection="1">
      <alignment horizontal="justify" vertical="top" wrapText="1"/>
      <protection hidden="1"/>
    </xf>
    <xf numFmtId="0" fontId="35" fillId="0" borderId="0" xfId="0" applyFont="1" applyAlignment="1" applyProtection="1">
      <alignment horizontal="justify" vertical="top" wrapText="1"/>
      <protection hidden="1"/>
    </xf>
    <xf numFmtId="0" fontId="35" fillId="0" borderId="32" xfId="0" applyFont="1" applyBorder="1" applyAlignment="1" applyProtection="1">
      <alignment horizontal="justify" vertical="top" wrapText="1"/>
      <protection hidden="1"/>
    </xf>
    <xf numFmtId="0" fontId="9" fillId="5" borderId="9" xfId="0" applyFont="1" applyFill="1" applyBorder="1" applyAlignment="1" applyProtection="1">
      <alignment horizontal="justify" vertical="top" wrapText="1"/>
      <protection hidden="1"/>
    </xf>
    <xf numFmtId="0" fontId="9" fillId="5" borderId="0" xfId="0" applyFont="1" applyFill="1" applyAlignment="1" applyProtection="1">
      <alignment horizontal="justify" vertical="top" wrapText="1"/>
      <protection hidden="1"/>
    </xf>
    <xf numFmtId="0" fontId="9" fillId="5" borderId="12" xfId="0" applyFont="1" applyFill="1" applyBorder="1" applyAlignment="1" applyProtection="1">
      <alignment horizontal="justify" vertical="top" wrapText="1"/>
      <protection hidden="1"/>
    </xf>
    <xf numFmtId="0" fontId="35" fillId="0" borderId="33" xfId="0" applyFont="1" applyBorder="1" applyAlignment="1" applyProtection="1">
      <alignment horizontal="justify" vertical="top" wrapText="1"/>
      <protection hidden="1"/>
    </xf>
    <xf numFmtId="0" fontId="6" fillId="5" borderId="15" xfId="0" applyFont="1" applyFill="1" applyBorder="1" applyAlignment="1" applyProtection="1">
      <alignment horizontal="center" vertical="center" wrapText="1"/>
      <protection hidden="1"/>
    </xf>
    <xf numFmtId="0" fontId="6" fillId="5" borderId="6" xfId="0" applyFont="1" applyFill="1" applyBorder="1" applyAlignment="1" applyProtection="1">
      <alignment horizontal="center" vertical="center" wrapText="1"/>
      <protection hidden="1"/>
    </xf>
    <xf numFmtId="0" fontId="6" fillId="5" borderId="7" xfId="0" applyFont="1" applyFill="1" applyBorder="1" applyAlignment="1" applyProtection="1">
      <alignment horizontal="center" vertical="center" wrapText="1"/>
      <protection hidden="1"/>
    </xf>
    <xf numFmtId="0" fontId="6" fillId="5" borderId="24" xfId="0" applyFont="1" applyFill="1" applyBorder="1" applyAlignment="1" applyProtection="1">
      <alignment horizontal="center" vertical="center" wrapText="1"/>
      <protection hidden="1"/>
    </xf>
    <xf numFmtId="0" fontId="6" fillId="5" borderId="17" xfId="0" applyFont="1" applyFill="1" applyBorder="1" applyAlignment="1" applyProtection="1">
      <alignment horizontal="center" vertical="center" wrapText="1"/>
      <protection hidden="1"/>
    </xf>
    <xf numFmtId="0" fontId="35" fillId="6" borderId="37" xfId="0" applyFont="1" applyFill="1" applyBorder="1" applyAlignment="1" applyProtection="1">
      <alignment horizontal="justify" vertical="top" wrapText="1"/>
      <protection hidden="1"/>
    </xf>
    <xf numFmtId="0" fontId="1" fillId="0" borderId="79" xfId="0" applyFont="1" applyBorder="1" applyAlignment="1" applyProtection="1">
      <alignment horizontal="left" vertical="top" wrapText="1"/>
      <protection locked="0"/>
    </xf>
    <xf numFmtId="9" fontId="105" fillId="5" borderId="10" xfId="1" applyFont="1" applyFill="1" applyBorder="1" applyAlignment="1" applyProtection="1">
      <alignment horizontal="left" vertical="center" wrapText="1"/>
      <protection hidden="1"/>
    </xf>
    <xf numFmtId="9" fontId="105" fillId="5" borderId="5" xfId="1" applyFont="1" applyFill="1" applyBorder="1" applyAlignment="1" applyProtection="1">
      <alignment horizontal="left" vertical="center" wrapText="1"/>
      <protection hidden="1"/>
    </xf>
    <xf numFmtId="9" fontId="105" fillId="5" borderId="13" xfId="1" applyFont="1" applyFill="1" applyBorder="1" applyAlignment="1" applyProtection="1">
      <alignment horizontal="left" vertical="center" wrapText="1"/>
      <protection hidden="1"/>
    </xf>
    <xf numFmtId="0" fontId="45" fillId="0" borderId="1" xfId="0" applyFont="1" applyBorder="1" applyAlignment="1">
      <alignment horizontal="left" vertical="top" wrapText="1"/>
    </xf>
    <xf numFmtId="0" fontId="105" fillId="5" borderId="18" xfId="1" applyNumberFormat="1" applyFont="1" applyFill="1" applyBorder="1" applyAlignment="1" applyProtection="1">
      <alignment horizontal="center" vertical="center" wrapText="1"/>
      <protection hidden="1"/>
    </xf>
    <xf numFmtId="0" fontId="105" fillId="5" borderId="16" xfId="1" applyNumberFormat="1" applyFont="1" applyFill="1" applyBorder="1" applyAlignment="1" applyProtection="1">
      <alignment horizontal="center" vertical="center" wrapText="1"/>
      <protection hidden="1"/>
    </xf>
    <xf numFmtId="0" fontId="105" fillId="5" borderId="23" xfId="1" applyNumberFormat="1" applyFont="1" applyFill="1" applyBorder="1" applyAlignment="1" applyProtection="1">
      <alignment horizontal="center" vertical="center" wrapText="1"/>
      <protection hidden="1"/>
    </xf>
    <xf numFmtId="0" fontId="75" fillId="4" borderId="3" xfId="0" applyFont="1" applyFill="1" applyBorder="1" applyAlignment="1" applyProtection="1">
      <alignment horizontal="left" vertical="top" wrapText="1"/>
      <protection hidden="1"/>
    </xf>
    <xf numFmtId="0" fontId="75" fillId="4" borderId="71" xfId="0" applyFont="1" applyFill="1" applyBorder="1" applyAlignment="1" applyProtection="1">
      <alignment horizontal="left" vertical="top" wrapText="1"/>
      <protection hidden="1"/>
    </xf>
    <xf numFmtId="0" fontId="1" fillId="0" borderId="79" xfId="0" applyFont="1" applyBorder="1" applyAlignment="1" applyProtection="1">
      <alignment vertical="top" wrapText="1"/>
      <protection locked="0"/>
    </xf>
    <xf numFmtId="0" fontId="62" fillId="0" borderId="37" xfId="0" applyFont="1" applyBorder="1" applyAlignment="1" applyProtection="1">
      <alignment horizontal="center" vertical="center" wrapText="1"/>
      <protection hidden="1"/>
    </xf>
    <xf numFmtId="0" fontId="62" fillId="0" borderId="60" xfId="0" applyFont="1" applyBorder="1" applyAlignment="1" applyProtection="1">
      <alignment horizontal="center" vertical="center" wrapText="1"/>
      <protection hidden="1"/>
    </xf>
    <xf numFmtId="0" fontId="78" fillId="0" borderId="49" xfId="0" applyFont="1" applyBorder="1" applyAlignment="1" applyProtection="1">
      <alignment horizontal="center" wrapText="1"/>
      <protection hidden="1"/>
    </xf>
    <xf numFmtId="0" fontId="9" fillId="0" borderId="14" xfId="0" applyFont="1" applyBorder="1" applyAlignment="1" applyProtection="1">
      <alignment horizontal="left"/>
      <protection hidden="1"/>
    </xf>
    <xf numFmtId="0" fontId="9" fillId="0" borderId="9" xfId="0" applyFont="1" applyBorder="1" applyAlignment="1" applyProtection="1">
      <alignment horizontal="left"/>
      <protection hidden="1"/>
    </xf>
    <xf numFmtId="0" fontId="9" fillId="0" borderId="15" xfId="0" applyFont="1" applyBorder="1" applyAlignment="1" applyProtection="1">
      <alignment horizontal="left"/>
      <protection hidden="1"/>
    </xf>
    <xf numFmtId="0" fontId="9" fillId="0" borderId="6" xfId="0" applyFont="1" applyBorder="1" applyAlignment="1" applyProtection="1">
      <alignment horizontal="left"/>
      <protection hidden="1"/>
    </xf>
    <xf numFmtId="0" fontId="9" fillId="0" borderId="0" xfId="0" applyFont="1" applyAlignment="1" applyProtection="1">
      <alignment horizontal="left"/>
      <protection hidden="1"/>
    </xf>
    <xf numFmtId="0" fontId="9" fillId="0" borderId="7" xfId="0" applyFont="1" applyBorder="1" applyAlignment="1" applyProtection="1">
      <alignment horizontal="left"/>
      <protection hidden="1"/>
    </xf>
    <xf numFmtId="0" fontId="9" fillId="0" borderId="24" xfId="0" applyFont="1" applyBorder="1" applyAlignment="1" applyProtection="1">
      <alignment horizontal="left"/>
      <protection hidden="1"/>
    </xf>
    <xf numFmtId="0" fontId="9" fillId="0" borderId="12" xfId="0" applyFont="1" applyBorder="1" applyAlignment="1" applyProtection="1">
      <alignment horizontal="left"/>
      <protection hidden="1"/>
    </xf>
    <xf numFmtId="0" fontId="9" fillId="0" borderId="17" xfId="0" applyFont="1" applyBorder="1" applyAlignment="1" applyProtection="1">
      <alignment horizontal="left"/>
      <protection hidden="1"/>
    </xf>
    <xf numFmtId="0" fontId="20" fillId="0" borderId="74" xfId="0" applyFont="1" applyBorder="1" applyAlignment="1" applyProtection="1">
      <alignment horizontal="center" vertical="center" wrapText="1"/>
      <protection hidden="1"/>
    </xf>
    <xf numFmtId="0" fontId="20" fillId="0" borderId="65" xfId="0" applyFont="1" applyBorder="1" applyAlignment="1" applyProtection="1">
      <alignment horizontal="center" vertical="center" wrapText="1"/>
      <protection hidden="1"/>
    </xf>
    <xf numFmtId="0" fontId="20" fillId="0" borderId="70" xfId="0" applyFont="1" applyBorder="1" applyAlignment="1" applyProtection="1">
      <alignment horizontal="center" vertical="center" wrapText="1"/>
      <protection hidden="1"/>
    </xf>
    <xf numFmtId="0" fontId="20" fillId="0" borderId="14" xfId="0" applyFont="1" applyBorder="1" applyAlignment="1" applyProtection="1">
      <alignment horizontal="center" vertical="center" wrapText="1"/>
      <protection hidden="1"/>
    </xf>
    <xf numFmtId="0" fontId="20" fillId="0" borderId="15" xfId="0" applyFont="1" applyBorder="1" applyAlignment="1" applyProtection="1">
      <alignment horizontal="center" vertical="center" wrapText="1"/>
      <protection hidden="1"/>
    </xf>
    <xf numFmtId="0" fontId="20" fillId="0" borderId="6" xfId="0" applyFont="1" applyBorder="1" applyAlignment="1" applyProtection="1">
      <alignment horizontal="center" vertical="center" wrapText="1"/>
      <protection hidden="1"/>
    </xf>
    <xf numFmtId="0" fontId="20" fillId="0" borderId="7" xfId="0" applyFont="1" applyBorder="1" applyAlignment="1" applyProtection="1">
      <alignment horizontal="center" vertical="center" wrapText="1"/>
      <protection hidden="1"/>
    </xf>
    <xf numFmtId="0" fontId="20" fillId="0" borderId="24" xfId="0" applyFont="1" applyBorder="1" applyAlignment="1" applyProtection="1">
      <alignment horizontal="center" vertical="center" wrapText="1"/>
      <protection hidden="1"/>
    </xf>
    <xf numFmtId="0" fontId="20" fillId="0" borderId="17" xfId="0" applyFont="1" applyBorder="1" applyAlignment="1" applyProtection="1">
      <alignment horizontal="center" vertical="center" wrapText="1"/>
      <protection hidden="1"/>
    </xf>
    <xf numFmtId="0" fontId="105" fillId="5" borderId="10" xfId="1" applyNumberFormat="1" applyFont="1" applyFill="1" applyBorder="1" applyAlignment="1" applyProtection="1">
      <alignment horizontal="left" vertical="center" wrapText="1"/>
      <protection hidden="1"/>
    </xf>
    <xf numFmtId="0" fontId="105" fillId="5" borderId="13" xfId="1" applyNumberFormat="1" applyFont="1" applyFill="1" applyBorder="1" applyAlignment="1" applyProtection="1">
      <alignment horizontal="left" vertical="center" wrapText="1"/>
      <protection hidden="1"/>
    </xf>
    <xf numFmtId="0" fontId="127" fillId="0" borderId="1" xfId="0" quotePrefix="1" applyFont="1" applyBorder="1" applyAlignment="1">
      <alignment horizontal="left" vertical="top" wrapText="1"/>
    </xf>
    <xf numFmtId="0" fontId="13" fillId="0" borderId="21" xfId="0" applyFont="1" applyBorder="1" applyAlignment="1" applyProtection="1">
      <alignment horizontal="justify" vertical="top" wrapText="1"/>
      <protection hidden="1"/>
    </xf>
    <xf numFmtId="0" fontId="13" fillId="0" borderId="22" xfId="0" applyFont="1" applyBorder="1" applyAlignment="1" applyProtection="1">
      <alignment horizontal="justify" vertical="top" wrapText="1"/>
      <protection hidden="1"/>
    </xf>
    <xf numFmtId="0" fontId="13" fillId="0" borderId="2" xfId="0" applyFont="1" applyBorder="1" applyAlignment="1" applyProtection="1">
      <alignment horizontal="justify" vertical="top" wrapText="1"/>
      <protection hidden="1"/>
    </xf>
    <xf numFmtId="2" fontId="216" fillId="0" borderId="0" xfId="0" applyNumberFormat="1" applyFont="1" applyAlignment="1" applyProtection="1">
      <alignment horizontal="justify" vertical="top" wrapText="1"/>
      <protection hidden="1"/>
    </xf>
    <xf numFmtId="2" fontId="216" fillId="0" borderId="7" xfId="0" applyNumberFormat="1" applyFont="1" applyBorder="1" applyAlignment="1" applyProtection="1">
      <alignment horizontal="justify" vertical="top" wrapText="1"/>
      <protection hidden="1"/>
    </xf>
    <xf numFmtId="0" fontId="35" fillId="0" borderId="14" xfId="0" applyFont="1" applyBorder="1" applyAlignment="1" applyProtection="1">
      <alignment horizontal="left" vertical="top" wrapText="1"/>
      <protection hidden="1"/>
    </xf>
    <xf numFmtId="0" fontId="40" fillId="0" borderId="9" xfId="0" applyFont="1" applyBorder="1" applyAlignment="1" applyProtection="1">
      <alignment horizontal="left"/>
      <protection hidden="1"/>
    </xf>
    <xf numFmtId="0" fontId="35" fillId="0" borderId="24" xfId="0" applyFont="1" applyBorder="1" applyAlignment="1" applyProtection="1">
      <alignment horizontal="left" vertical="top" wrapText="1"/>
      <protection hidden="1"/>
    </xf>
    <xf numFmtId="0" fontId="40" fillId="0" borderId="12" xfId="0" applyFont="1" applyBorder="1" applyAlignment="1" applyProtection="1">
      <alignment horizontal="left"/>
      <protection hidden="1"/>
    </xf>
    <xf numFmtId="0" fontId="40" fillId="0" borderId="24" xfId="0" applyFont="1" applyBorder="1" applyAlignment="1" applyProtection="1">
      <alignment horizontal="left"/>
      <protection hidden="1"/>
    </xf>
    <xf numFmtId="0" fontId="82" fillId="0" borderId="0" xfId="0" applyFont="1" applyAlignment="1" applyProtection="1">
      <alignment vertical="top"/>
      <protection hidden="1"/>
    </xf>
    <xf numFmtId="0" fontId="82" fillId="0" borderId="0" xfId="0" applyFont="1" applyAlignment="1" applyProtection="1">
      <alignment vertical="top" wrapText="1"/>
      <protection hidden="1"/>
    </xf>
    <xf numFmtId="0" fontId="117" fillId="0" borderId="0" xfId="0" applyFont="1" applyAlignment="1" applyProtection="1">
      <alignment vertical="top"/>
      <protection hidden="1"/>
    </xf>
    <xf numFmtId="0" fontId="82" fillId="0" borderId="0" xfId="0" applyFont="1" applyAlignment="1" applyProtection="1">
      <alignment horizontal="left" vertical="top" wrapText="1"/>
      <protection hidden="1"/>
    </xf>
    <xf numFmtId="0" fontId="37" fillId="0" borderId="17" xfId="0" applyFont="1" applyBorder="1" applyAlignment="1" applyProtection="1">
      <alignment horizontal="right" vertical="center"/>
      <protection hidden="1"/>
    </xf>
    <xf numFmtId="0" fontId="35" fillId="0" borderId="6" xfId="0" applyFont="1" applyBorder="1" applyAlignment="1" applyProtection="1">
      <alignment horizontal="left" vertical="top" wrapText="1"/>
      <protection hidden="1"/>
    </xf>
    <xf numFmtId="0" fontId="35" fillId="0" borderId="0" xfId="0" applyFont="1" applyAlignment="1" applyProtection="1">
      <alignment horizontal="left" vertical="top" wrapText="1"/>
      <protection hidden="1"/>
    </xf>
    <xf numFmtId="0" fontId="9" fillId="0" borderId="14" xfId="1" applyNumberFormat="1" applyFont="1" applyFill="1" applyBorder="1" applyAlignment="1" applyProtection="1">
      <alignment horizontal="center"/>
      <protection hidden="1"/>
    </xf>
    <xf numFmtId="0" fontId="13" fillId="0" borderId="9" xfId="0" applyFont="1" applyBorder="1" applyProtection="1">
      <protection hidden="1"/>
    </xf>
    <xf numFmtId="0" fontId="9" fillId="0" borderId="24" xfId="1" applyNumberFormat="1" applyFont="1" applyFill="1" applyBorder="1" applyAlignment="1" applyProtection="1">
      <alignment horizontal="center"/>
      <protection hidden="1"/>
    </xf>
    <xf numFmtId="0" fontId="13" fillId="0" borderId="12" xfId="0" applyFont="1" applyBorder="1" applyProtection="1">
      <protection hidden="1"/>
    </xf>
    <xf numFmtId="0" fontId="9" fillId="0" borderId="74" xfId="0" applyFont="1" applyBorder="1" applyAlignment="1" applyProtection="1">
      <alignment horizontal="center" wrapText="1"/>
      <protection hidden="1"/>
    </xf>
    <xf numFmtId="0" fontId="9" fillId="0" borderId="70" xfId="0" applyFont="1" applyBorder="1" applyAlignment="1" applyProtection="1">
      <alignment horizontal="center" wrapText="1"/>
      <protection hidden="1"/>
    </xf>
    <xf numFmtId="0" fontId="13" fillId="0" borderId="24" xfId="0" applyFont="1" applyBorder="1" applyProtection="1">
      <protection hidden="1"/>
    </xf>
    <xf numFmtId="0" fontId="13" fillId="0" borderId="70" xfId="0" applyFont="1" applyBorder="1" applyAlignment="1" applyProtection="1">
      <alignment wrapText="1"/>
      <protection hidden="1"/>
    </xf>
    <xf numFmtId="0" fontId="215" fillId="0" borderId="42" xfId="0" applyFont="1" applyBorder="1" applyAlignment="1" applyProtection="1">
      <alignment horizontal="justify" vertical="top" wrapText="1"/>
      <protection hidden="1"/>
    </xf>
    <xf numFmtId="0" fontId="215" fillId="0" borderId="45" xfId="0" applyFont="1" applyBorder="1" applyAlignment="1" applyProtection="1">
      <alignment horizontal="justify" vertical="top" wrapText="1"/>
      <protection hidden="1"/>
    </xf>
    <xf numFmtId="0" fontId="215" fillId="0" borderId="44" xfId="0" applyFont="1" applyBorder="1" applyAlignment="1" applyProtection="1">
      <alignment horizontal="justify" vertical="top" wrapText="1"/>
      <protection hidden="1"/>
    </xf>
    <xf numFmtId="0" fontId="215" fillId="0" borderId="48" xfId="0" applyFont="1" applyBorder="1" applyAlignment="1" applyProtection="1">
      <alignment horizontal="center" vertical="top" wrapText="1"/>
      <protection hidden="1"/>
    </xf>
    <xf numFmtId="0" fontId="215" fillId="0" borderId="41" xfId="0" applyFont="1" applyBorder="1" applyAlignment="1" applyProtection="1">
      <alignment horizontal="center" vertical="top" wrapText="1"/>
      <protection hidden="1"/>
    </xf>
    <xf numFmtId="0" fontId="1" fillId="0" borderId="79" xfId="0" applyFont="1" applyBorder="1" applyAlignment="1" applyProtection="1">
      <alignment horizontal="left" wrapText="1"/>
      <protection locked="0"/>
    </xf>
    <xf numFmtId="0" fontId="1" fillId="0" borderId="104" xfId="0" applyFont="1" applyBorder="1" applyAlignment="1" applyProtection="1">
      <alignment horizontal="left" vertical="top" wrapText="1"/>
      <protection locked="0"/>
    </xf>
    <xf numFmtId="0" fontId="9" fillId="0" borderId="1" xfId="0" applyFont="1" applyBorder="1" applyAlignment="1" applyProtection="1">
      <alignment horizontal="center"/>
      <protection hidden="1"/>
    </xf>
    <xf numFmtId="0" fontId="1" fillId="0" borderId="73" xfId="0" applyFont="1" applyBorder="1" applyAlignment="1" applyProtection="1">
      <alignment horizontal="left" wrapText="1"/>
      <protection locked="0"/>
    </xf>
    <xf numFmtId="0" fontId="18" fillId="0" borderId="0" xfId="0" applyFont="1" applyAlignment="1" applyProtection="1">
      <alignment horizontal="left" vertical="top"/>
      <protection hidden="1"/>
    </xf>
    <xf numFmtId="0" fontId="215" fillId="0" borderId="42" xfId="0" quotePrefix="1" applyFont="1" applyBorder="1" applyAlignment="1" applyProtection="1">
      <alignment horizontal="left" vertical="top" wrapText="1"/>
      <protection hidden="1"/>
    </xf>
    <xf numFmtId="0" fontId="215" fillId="0" borderId="37" xfId="0" quotePrefix="1" applyFont="1" applyBorder="1" applyAlignment="1" applyProtection="1">
      <alignment horizontal="left" vertical="top" wrapText="1"/>
      <protection hidden="1"/>
    </xf>
    <xf numFmtId="0" fontId="215" fillId="0" borderId="43" xfId="0" quotePrefix="1" applyFont="1" applyBorder="1" applyAlignment="1" applyProtection="1">
      <alignment horizontal="left" vertical="top" wrapText="1"/>
      <protection hidden="1"/>
    </xf>
    <xf numFmtId="0" fontId="215" fillId="0" borderId="45" xfId="0" quotePrefix="1" applyFont="1" applyBorder="1" applyAlignment="1" applyProtection="1">
      <alignment horizontal="left" vertical="top" wrapText="1"/>
      <protection hidden="1"/>
    </xf>
    <xf numFmtId="0" fontId="215" fillId="0" borderId="0" xfId="0" quotePrefix="1" applyFont="1" applyAlignment="1" applyProtection="1">
      <alignment horizontal="left" vertical="top" wrapText="1"/>
      <protection hidden="1"/>
    </xf>
    <xf numFmtId="0" fontId="215" fillId="0" borderId="46" xfId="0" quotePrefix="1" applyFont="1" applyBorder="1" applyAlignment="1" applyProtection="1">
      <alignment horizontal="left" vertical="top" wrapText="1"/>
      <protection hidden="1"/>
    </xf>
    <xf numFmtId="49" fontId="35" fillId="0" borderId="31" xfId="0" applyNumberFormat="1" applyFont="1" applyBorder="1" applyAlignment="1" applyProtection="1">
      <alignment horizontal="justify" vertical="top" wrapText="1"/>
      <protection hidden="1"/>
    </xf>
    <xf numFmtId="0" fontId="35" fillId="0" borderId="0" xfId="0" applyFont="1" applyAlignment="1" applyProtection="1">
      <alignment horizontal="justify" vertical="top"/>
      <protection hidden="1"/>
    </xf>
    <xf numFmtId="2" fontId="12" fillId="0" borderId="9" xfId="0" applyNumberFormat="1" applyFont="1" applyBorder="1" applyAlignment="1" applyProtection="1">
      <alignment horizontal="justify" vertical="top" wrapText="1"/>
      <protection hidden="1"/>
    </xf>
    <xf numFmtId="0" fontId="35" fillId="0" borderId="7" xfId="0" applyFont="1" applyBorder="1" applyAlignment="1" applyProtection="1">
      <alignment horizontal="left" vertical="top"/>
      <protection hidden="1"/>
    </xf>
    <xf numFmtId="49" fontId="35" fillId="0" borderId="39" xfId="0" applyNumberFormat="1" applyFont="1" applyBorder="1" applyAlignment="1" applyProtection="1">
      <alignment horizontal="justify" vertical="top"/>
      <protection hidden="1"/>
    </xf>
    <xf numFmtId="49" fontId="35" fillId="0" borderId="4" xfId="0" applyNumberFormat="1" applyFont="1" applyBorder="1" applyAlignment="1" applyProtection="1">
      <alignment horizontal="justify" vertical="top"/>
      <protection hidden="1"/>
    </xf>
    <xf numFmtId="49" fontId="35" fillId="0" borderId="31" xfId="0" applyNumberFormat="1" applyFont="1" applyBorder="1" applyAlignment="1" applyProtection="1">
      <alignment horizontal="justify" vertical="top"/>
      <protection hidden="1"/>
    </xf>
    <xf numFmtId="2" fontId="216" fillId="0" borderId="0" xfId="0" applyNumberFormat="1" applyFont="1" applyAlignment="1" applyProtection="1">
      <alignment horizontal="left" vertical="top" wrapText="1"/>
      <protection hidden="1"/>
    </xf>
    <xf numFmtId="2" fontId="216" fillId="0" borderId="7" xfId="0" applyNumberFormat="1" applyFont="1" applyBorder="1" applyAlignment="1" applyProtection="1">
      <alignment horizontal="left" vertical="top" wrapText="1"/>
      <protection hidden="1"/>
    </xf>
    <xf numFmtId="0" fontId="13" fillId="0" borderId="32" xfId="0" applyFont="1" applyBorder="1" applyAlignment="1" applyProtection="1">
      <alignment horizontal="justify" vertical="top" wrapText="1"/>
      <protection hidden="1"/>
    </xf>
    <xf numFmtId="2" fontId="216" fillId="0" borderId="32" xfId="0" applyNumberFormat="1" applyFont="1" applyBorder="1" applyAlignment="1" applyProtection="1">
      <alignment horizontal="left" vertical="top" wrapText="1"/>
      <protection hidden="1"/>
    </xf>
    <xf numFmtId="2" fontId="216" fillId="0" borderId="33" xfId="0" applyNumberFormat="1" applyFont="1" applyBorder="1" applyAlignment="1" applyProtection="1">
      <alignment horizontal="left" vertical="top" wrapText="1"/>
      <protection hidden="1"/>
    </xf>
    <xf numFmtId="0" fontId="9" fillId="4" borderId="57" xfId="0" applyFont="1" applyFill="1" applyBorder="1" applyAlignment="1" applyProtection="1">
      <alignment horizontal="justify" vertical="top" wrapText="1"/>
      <protection hidden="1"/>
    </xf>
    <xf numFmtId="0" fontId="9" fillId="4" borderId="3" xfId="0" applyFont="1" applyFill="1" applyBorder="1" applyAlignment="1" applyProtection="1">
      <alignment horizontal="justify" vertical="top" wrapText="1"/>
      <protection hidden="1"/>
    </xf>
    <xf numFmtId="0" fontId="9" fillId="4" borderId="11" xfId="0" applyFont="1" applyFill="1" applyBorder="1" applyAlignment="1" applyProtection="1">
      <alignment horizontal="justify" vertical="top" wrapText="1"/>
      <protection hidden="1"/>
    </xf>
    <xf numFmtId="0" fontId="9" fillId="4" borderId="12" xfId="0" applyFont="1" applyFill="1" applyBorder="1" applyAlignment="1" applyProtection="1">
      <alignment horizontal="justify" vertical="top" wrapText="1"/>
      <protection hidden="1"/>
    </xf>
    <xf numFmtId="0" fontId="35" fillId="0" borderId="37" xfId="0" applyFont="1" applyBorder="1" applyAlignment="1" applyProtection="1">
      <alignment horizontal="justify" vertical="top"/>
      <protection hidden="1"/>
    </xf>
    <xf numFmtId="9" fontId="105" fillId="5" borderId="103" xfId="1" applyFont="1" applyFill="1" applyBorder="1" applyAlignment="1" applyProtection="1">
      <alignment horizontal="center" vertical="center" wrapText="1"/>
      <protection hidden="1"/>
    </xf>
    <xf numFmtId="49" fontId="35" fillId="0" borderId="39" xfId="0" applyNumberFormat="1" applyFont="1" applyBorder="1" applyAlignment="1" applyProtection="1">
      <alignment horizontal="left" vertical="top"/>
      <protection hidden="1"/>
    </xf>
    <xf numFmtId="49" fontId="35" fillId="0" borderId="4" xfId="0" applyNumberFormat="1" applyFont="1" applyBorder="1" applyAlignment="1" applyProtection="1">
      <alignment horizontal="left" vertical="top"/>
      <protection hidden="1"/>
    </xf>
    <xf numFmtId="49" fontId="35" fillId="0" borderId="31" xfId="0" applyNumberFormat="1" applyFont="1" applyBorder="1" applyAlignment="1" applyProtection="1">
      <alignment horizontal="left" vertical="top"/>
      <protection hidden="1"/>
    </xf>
    <xf numFmtId="0" fontId="6" fillId="5" borderId="9" xfId="0" applyFont="1" applyFill="1" applyBorder="1" applyAlignment="1" applyProtection="1">
      <alignment horizontal="center" vertical="center" wrapText="1"/>
      <protection hidden="1"/>
    </xf>
    <xf numFmtId="0" fontId="6" fillId="5"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center" vertical="center" wrapText="1"/>
      <protection hidden="1"/>
    </xf>
    <xf numFmtId="49" fontId="35" fillId="0" borderId="80" xfId="0" applyNumberFormat="1" applyFont="1" applyBorder="1" applyAlignment="1" applyProtection="1">
      <alignment horizontal="justify" vertical="top"/>
      <protection hidden="1"/>
    </xf>
    <xf numFmtId="0" fontId="35" fillId="0" borderId="7" xfId="0" applyFont="1" applyBorder="1" applyAlignment="1" applyProtection="1">
      <alignment horizontal="left" vertical="top" wrapText="1"/>
      <protection hidden="1"/>
    </xf>
    <xf numFmtId="0" fontId="40" fillId="0" borderId="0" xfId="0" applyFont="1" applyAlignment="1" applyProtection="1">
      <alignment horizontal="justify" vertical="top" wrapText="1"/>
      <protection hidden="1"/>
    </xf>
    <xf numFmtId="0" fontId="40" fillId="0" borderId="7" xfId="0" applyFont="1" applyBorder="1" applyAlignment="1" applyProtection="1">
      <alignment horizontal="justify" vertical="top" wrapText="1"/>
      <protection hidden="1"/>
    </xf>
    <xf numFmtId="2" fontId="35" fillId="0" borderId="37" xfId="0" applyNumberFormat="1" applyFont="1" applyBorder="1" applyAlignment="1" applyProtection="1">
      <alignment horizontal="left" vertical="top" wrapText="1"/>
      <protection hidden="1"/>
    </xf>
    <xf numFmtId="2" fontId="35" fillId="0" borderId="38" xfId="0" applyNumberFormat="1" applyFont="1" applyBorder="1" applyAlignment="1" applyProtection="1">
      <alignment horizontal="left" vertical="top" wrapText="1"/>
      <protection hidden="1"/>
    </xf>
    <xf numFmtId="0" fontId="215" fillId="0" borderId="44" xfId="0" quotePrefix="1" applyFont="1" applyBorder="1" applyAlignment="1" applyProtection="1">
      <alignment horizontal="left" vertical="top" wrapText="1"/>
      <protection hidden="1"/>
    </xf>
    <xf numFmtId="0" fontId="215" fillId="0" borderId="32" xfId="0" quotePrefix="1" applyFont="1" applyBorder="1" applyAlignment="1" applyProtection="1">
      <alignment horizontal="left" vertical="top" wrapText="1"/>
      <protection hidden="1"/>
    </xf>
    <xf numFmtId="0" fontId="215" fillId="0" borderId="47" xfId="0" quotePrefix="1" applyFont="1" applyBorder="1" applyAlignment="1" applyProtection="1">
      <alignment horizontal="left" vertical="top" wrapText="1"/>
      <protection hidden="1"/>
    </xf>
    <xf numFmtId="0" fontId="40" fillId="0" borderId="37" xfId="0" applyFont="1" applyBorder="1" applyAlignment="1" applyProtection="1">
      <alignment horizontal="justify" vertical="top" wrapText="1"/>
      <protection hidden="1"/>
    </xf>
    <xf numFmtId="0" fontId="75" fillId="4" borderId="3" xfId="0" applyFont="1" applyFill="1" applyBorder="1" applyAlignment="1" applyProtection="1">
      <alignment horizontal="left" vertical="center"/>
      <protection hidden="1"/>
    </xf>
    <xf numFmtId="0" fontId="75" fillId="4" borderId="71" xfId="0" applyFont="1" applyFill="1" applyBorder="1" applyAlignment="1" applyProtection="1">
      <alignment horizontal="left" vertical="center"/>
      <protection hidden="1"/>
    </xf>
    <xf numFmtId="0" fontId="40" fillId="0" borderId="32" xfId="0" applyFont="1" applyBorder="1" applyAlignment="1" applyProtection="1">
      <alignment horizontal="justify" vertical="top" wrapText="1"/>
      <protection hidden="1"/>
    </xf>
    <xf numFmtId="0" fontId="40" fillId="0" borderId="33" xfId="0" applyFont="1" applyBorder="1" applyAlignment="1" applyProtection="1">
      <alignment horizontal="justify" vertical="top" wrapText="1"/>
      <protection hidden="1"/>
    </xf>
    <xf numFmtId="0" fontId="9" fillId="4" borderId="57" xfId="0" applyFont="1" applyFill="1" applyBorder="1" applyAlignment="1" applyProtection="1">
      <alignment horizontal="justify" wrapText="1"/>
      <protection hidden="1"/>
    </xf>
    <xf numFmtId="0" fontId="9" fillId="4" borderId="3" xfId="0" applyFont="1" applyFill="1" applyBorder="1" applyAlignment="1" applyProtection="1">
      <alignment horizontal="justify" wrapText="1"/>
      <protection hidden="1"/>
    </xf>
    <xf numFmtId="0" fontId="9" fillId="4" borderId="11" xfId="0" applyFont="1" applyFill="1" applyBorder="1" applyAlignment="1" applyProtection="1">
      <alignment horizontal="justify" wrapText="1"/>
      <protection hidden="1"/>
    </xf>
    <xf numFmtId="0" fontId="9" fillId="4" borderId="12" xfId="0" applyFont="1" applyFill="1" applyBorder="1" applyAlignment="1" applyProtection="1">
      <alignment horizontal="justify" wrapText="1"/>
      <protection hidden="1"/>
    </xf>
    <xf numFmtId="0" fontId="40" fillId="0" borderId="4" xfId="0" applyFont="1" applyBorder="1" applyAlignment="1" applyProtection="1">
      <alignment horizontal="justify" vertical="top" wrapText="1"/>
      <protection hidden="1"/>
    </xf>
    <xf numFmtId="0" fontId="40" fillId="0" borderId="31" xfId="0" applyFont="1" applyBorder="1" applyAlignment="1" applyProtection="1">
      <alignment horizontal="justify" vertical="top" wrapText="1"/>
      <protection hidden="1"/>
    </xf>
    <xf numFmtId="0" fontId="42" fillId="5" borderId="3" xfId="0" applyFont="1" applyFill="1" applyBorder="1" applyAlignment="1" applyProtection="1">
      <alignment horizontal="justify" vertical="top" wrapText="1"/>
      <protection hidden="1"/>
    </xf>
    <xf numFmtId="0" fontId="42" fillId="5" borderId="0" xfId="0" applyFont="1" applyFill="1" applyAlignment="1" applyProtection="1">
      <alignment horizontal="justify" vertical="top" wrapText="1"/>
      <protection hidden="1"/>
    </xf>
    <xf numFmtId="0" fontId="42" fillId="5" borderId="12" xfId="0" applyFont="1" applyFill="1" applyBorder="1" applyAlignment="1" applyProtection="1">
      <alignment horizontal="justify" vertical="top" wrapText="1"/>
      <protection hidden="1"/>
    </xf>
    <xf numFmtId="0" fontId="6" fillId="5" borderId="3" xfId="0" applyFont="1" applyFill="1" applyBorder="1" applyAlignment="1" applyProtection="1">
      <alignment horizontal="center" vertical="center" wrapText="1"/>
      <protection hidden="1"/>
    </xf>
    <xf numFmtId="0" fontId="209" fillId="0" borderId="45" xfId="0" applyFont="1" applyBorder="1" applyAlignment="1" applyProtection="1">
      <alignment horizontal="justify" vertical="top" wrapText="1"/>
      <protection hidden="1"/>
    </xf>
    <xf numFmtId="0" fontId="209" fillId="0" borderId="44" xfId="0" applyFont="1" applyBorder="1" applyAlignment="1" applyProtection="1">
      <alignment horizontal="justify" vertical="top" wrapText="1"/>
      <protection hidden="1"/>
    </xf>
    <xf numFmtId="0" fontId="215" fillId="0" borderId="40" xfId="0" applyFont="1" applyBorder="1" applyAlignment="1" applyProtection="1">
      <alignment horizontal="center" vertical="top" wrapText="1"/>
      <protection hidden="1"/>
    </xf>
    <xf numFmtId="49" fontId="204" fillId="0" borderId="28" xfId="0" applyNumberFormat="1" applyFont="1" applyBorder="1" applyAlignment="1" applyProtection="1">
      <alignment horizontal="left" vertical="top" wrapText="1"/>
      <protection hidden="1"/>
    </xf>
    <xf numFmtId="49" fontId="204" fillId="0" borderId="29" xfId="0" applyNumberFormat="1" applyFont="1" applyBorder="1" applyAlignment="1" applyProtection="1">
      <alignment horizontal="left" vertical="top" wrapText="1"/>
      <protection hidden="1"/>
    </xf>
    <xf numFmtId="0" fontId="215" fillId="0" borderId="42" xfId="0" quotePrefix="1" applyFont="1" applyBorder="1" applyAlignment="1" applyProtection="1">
      <alignment horizontal="left" vertical="top"/>
      <protection hidden="1"/>
    </xf>
    <xf numFmtId="0" fontId="215" fillId="0" borderId="37" xfId="0" quotePrefix="1" applyFont="1" applyBorder="1" applyAlignment="1" applyProtection="1">
      <alignment horizontal="left" vertical="top"/>
      <protection hidden="1"/>
    </xf>
    <xf numFmtId="0" fontId="215" fillId="0" borderId="43" xfId="0" quotePrefix="1" applyFont="1" applyBorder="1" applyAlignment="1" applyProtection="1">
      <alignment horizontal="left" vertical="top"/>
      <protection hidden="1"/>
    </xf>
    <xf numFmtId="0" fontId="215" fillId="0" borderId="44" xfId="0" quotePrefix="1" applyFont="1" applyBorder="1" applyAlignment="1" applyProtection="1">
      <alignment horizontal="left" vertical="top"/>
      <protection hidden="1"/>
    </xf>
    <xf numFmtId="0" fontId="215" fillId="0" borderId="32" xfId="0" quotePrefix="1" applyFont="1" applyBorder="1" applyAlignment="1" applyProtection="1">
      <alignment horizontal="left" vertical="top"/>
      <protection hidden="1"/>
    </xf>
    <xf numFmtId="0" fontId="215" fillId="0" borderId="47" xfId="0" quotePrefix="1" applyFont="1" applyBorder="1" applyAlignment="1" applyProtection="1">
      <alignment horizontal="left" vertical="top"/>
      <protection hidden="1"/>
    </xf>
    <xf numFmtId="0" fontId="0" fillId="0" borderId="37" xfId="0" applyBorder="1" applyAlignment="1" applyProtection="1">
      <alignment horizontal="justify" vertical="top" wrapText="1"/>
      <protection hidden="1"/>
    </xf>
    <xf numFmtId="0" fontId="0" fillId="0" borderId="38" xfId="0" applyBorder="1" applyAlignment="1" applyProtection="1">
      <alignment horizontal="justify" vertical="top" wrapText="1"/>
      <protection hidden="1"/>
    </xf>
    <xf numFmtId="0" fontId="0" fillId="0" borderId="0" xfId="0" applyAlignment="1" applyProtection="1">
      <alignment horizontal="justify" vertical="top" wrapText="1"/>
      <protection hidden="1"/>
    </xf>
    <xf numFmtId="0" fontId="0" fillId="0" borderId="7" xfId="0" applyBorder="1" applyAlignment="1" applyProtection="1">
      <alignment horizontal="justify" vertical="top" wrapText="1"/>
      <protection hidden="1"/>
    </xf>
    <xf numFmtId="0" fontId="214" fillId="0" borderId="42" xfId="0" applyFont="1" applyBorder="1" applyAlignment="1" applyProtection="1">
      <alignment horizontal="justify"/>
      <protection hidden="1"/>
    </xf>
    <xf numFmtId="0" fontId="214" fillId="0" borderId="37" xfId="0" applyFont="1" applyBorder="1" applyAlignment="1" applyProtection="1">
      <alignment horizontal="justify"/>
      <protection hidden="1"/>
    </xf>
    <xf numFmtId="0" fontId="214" fillId="0" borderId="43" xfId="0" applyFont="1" applyBorder="1" applyAlignment="1" applyProtection="1">
      <alignment horizontal="justify"/>
      <protection hidden="1"/>
    </xf>
    <xf numFmtId="0" fontId="214" fillId="0" borderId="44" xfId="0" applyFont="1" applyBorder="1" applyAlignment="1" applyProtection="1">
      <alignment horizontal="justify"/>
      <protection hidden="1"/>
    </xf>
    <xf numFmtId="0" fontId="214" fillId="0" borderId="32" xfId="0" applyFont="1" applyBorder="1" applyAlignment="1" applyProtection="1">
      <alignment horizontal="justify"/>
      <protection hidden="1"/>
    </xf>
    <xf numFmtId="0" fontId="214" fillId="0" borderId="47" xfId="0" applyFont="1" applyBorder="1" applyAlignment="1" applyProtection="1">
      <alignment horizontal="justify"/>
      <protection hidden="1"/>
    </xf>
    <xf numFmtId="0" fontId="13" fillId="6" borderId="0" xfId="0" applyFont="1" applyFill="1" applyAlignment="1" applyProtection="1">
      <alignment horizontal="justify" vertical="top" wrapText="1"/>
      <protection hidden="1"/>
    </xf>
    <xf numFmtId="0" fontId="0" fillId="6" borderId="0" xfId="0" applyFill="1" applyAlignment="1" applyProtection="1">
      <alignment horizontal="justify" vertical="top" wrapText="1"/>
      <protection hidden="1"/>
    </xf>
    <xf numFmtId="0" fontId="0" fillId="6" borderId="7" xfId="0" applyFill="1" applyBorder="1" applyAlignment="1" applyProtection="1">
      <alignment horizontal="justify" vertical="top" wrapText="1"/>
      <protection hidden="1"/>
    </xf>
    <xf numFmtId="0" fontId="0" fillId="0" borderId="32" xfId="0" applyBorder="1" applyAlignment="1" applyProtection="1">
      <alignment horizontal="justify" vertical="top" wrapText="1"/>
      <protection hidden="1"/>
    </xf>
    <xf numFmtId="0" fontId="0" fillId="0" borderId="33" xfId="0" applyBorder="1" applyAlignment="1" applyProtection="1">
      <alignment horizontal="justify" vertical="top" wrapText="1"/>
      <protection hidden="1"/>
    </xf>
    <xf numFmtId="0" fontId="215" fillId="0" borderId="83" xfId="0" applyFont="1" applyBorder="1" applyAlignment="1" applyProtection="1">
      <alignment horizontal="left" vertical="top" wrapText="1"/>
      <protection hidden="1"/>
    </xf>
    <xf numFmtId="0" fontId="215" fillId="0" borderId="84" xfId="0" applyFont="1" applyBorder="1" applyAlignment="1" applyProtection="1">
      <alignment horizontal="left" vertical="top" wrapText="1"/>
      <protection hidden="1"/>
    </xf>
    <xf numFmtId="0" fontId="215" fillId="0" borderId="85" xfId="0" applyFont="1" applyBorder="1" applyAlignment="1" applyProtection="1">
      <alignment horizontal="left" vertical="top" wrapText="1"/>
      <protection hidden="1"/>
    </xf>
    <xf numFmtId="0" fontId="215" fillId="0" borderId="83" xfId="0" applyFont="1" applyBorder="1" applyAlignment="1" applyProtection="1">
      <alignment horizontal="justify" vertical="top" wrapText="1"/>
      <protection hidden="1"/>
    </xf>
    <xf numFmtId="0" fontId="215" fillId="0" borderId="84" xfId="0" applyFont="1" applyBorder="1" applyAlignment="1" applyProtection="1">
      <alignment horizontal="justify" vertical="top" wrapText="1"/>
      <protection hidden="1"/>
    </xf>
    <xf numFmtId="0" fontId="215" fillId="0" borderId="85" xfId="0" applyFont="1" applyBorder="1" applyAlignment="1" applyProtection="1">
      <alignment horizontal="justify" vertical="top" wrapText="1"/>
      <protection hidden="1"/>
    </xf>
    <xf numFmtId="0" fontId="14" fillId="0" borderId="146" xfId="0" applyFont="1" applyBorder="1" applyAlignment="1" applyProtection="1">
      <alignment horizontal="left" wrapText="1"/>
      <protection hidden="1"/>
    </xf>
    <xf numFmtId="0" fontId="0" fillId="6" borderId="32" xfId="0" applyFill="1" applyBorder="1" applyAlignment="1" applyProtection="1">
      <alignment horizontal="justify" vertical="top" wrapText="1"/>
      <protection hidden="1"/>
    </xf>
    <xf numFmtId="0" fontId="214" fillId="0" borderId="40" xfId="0" applyFont="1" applyBorder="1" applyAlignment="1" applyProtection="1">
      <alignment horizontal="center" wrapText="1"/>
      <protection hidden="1"/>
    </xf>
    <xf numFmtId="0" fontId="214" fillId="0" borderId="41" xfId="0" applyFont="1" applyBorder="1" applyAlignment="1" applyProtection="1">
      <alignment horizontal="center" wrapText="1"/>
      <protection hidden="1"/>
    </xf>
    <xf numFmtId="0" fontId="9" fillId="4" borderId="4" xfId="0" applyFont="1" applyFill="1" applyBorder="1" applyAlignment="1" applyProtection="1">
      <alignment horizontal="justify" wrapText="1"/>
      <protection hidden="1"/>
    </xf>
    <xf numFmtId="0" fontId="9" fillId="4" borderId="9" xfId="0" applyFont="1" applyFill="1" applyBorder="1" applyAlignment="1" applyProtection="1">
      <alignment horizontal="justify" wrapText="1"/>
      <protection hidden="1"/>
    </xf>
    <xf numFmtId="0" fontId="13" fillId="0" borderId="0" xfId="0" applyFont="1" applyAlignment="1" applyProtection="1">
      <alignment horizontal="left" vertical="top" wrapText="1"/>
      <protection hidden="1"/>
    </xf>
    <xf numFmtId="0" fontId="13" fillId="0" borderId="75" xfId="0" applyFont="1" applyBorder="1" applyAlignment="1" applyProtection="1">
      <alignment horizontal="left"/>
      <protection locked="0" hidden="1"/>
    </xf>
    <xf numFmtId="0" fontId="105" fillId="5" borderId="18" xfId="0" applyFont="1" applyFill="1" applyBorder="1" applyAlignment="1" applyProtection="1">
      <alignment horizontal="center" vertical="center" wrapText="1"/>
      <protection hidden="1"/>
    </xf>
    <xf numFmtId="0" fontId="105" fillId="5" borderId="16" xfId="0" applyFont="1" applyFill="1" applyBorder="1" applyAlignment="1" applyProtection="1">
      <alignment horizontal="center" vertical="center" wrapText="1"/>
      <protection hidden="1"/>
    </xf>
    <xf numFmtId="0" fontId="105" fillId="5" borderId="23" xfId="0" applyFont="1" applyFill="1" applyBorder="1" applyAlignment="1" applyProtection="1">
      <alignment horizontal="center" vertical="center" wrapText="1"/>
      <protection hidden="1"/>
    </xf>
    <xf numFmtId="0" fontId="1" fillId="4" borderId="10" xfId="0" applyFont="1" applyFill="1" applyBorder="1" applyAlignment="1" applyProtection="1">
      <alignment horizontal="left" vertical="top" wrapText="1"/>
      <protection hidden="1"/>
    </xf>
    <xf numFmtId="0" fontId="1" fillId="4" borderId="13" xfId="0" applyFont="1" applyFill="1" applyBorder="1" applyAlignment="1" applyProtection="1">
      <alignment horizontal="left" vertical="top" wrapText="1"/>
      <protection hidden="1"/>
    </xf>
    <xf numFmtId="0" fontId="13" fillId="0" borderId="9" xfId="0" applyFont="1" applyBorder="1" applyAlignment="1" applyProtection="1">
      <alignment horizontal="justify" vertical="top" wrapText="1"/>
      <protection hidden="1"/>
    </xf>
    <xf numFmtId="0" fontId="0" fillId="0" borderId="9" xfId="0" applyBorder="1" applyAlignment="1" applyProtection="1">
      <alignment horizontal="justify" vertical="top" wrapText="1"/>
      <protection hidden="1"/>
    </xf>
    <xf numFmtId="0" fontId="13" fillId="0" borderId="78" xfId="0" applyFont="1" applyBorder="1" applyAlignment="1" applyProtection="1">
      <alignment horizontal="left" wrapText="1"/>
      <protection locked="0" hidden="1"/>
    </xf>
    <xf numFmtId="0" fontId="13" fillId="0" borderId="91" xfId="0" applyFont="1" applyBorder="1" applyAlignment="1" applyProtection="1">
      <alignment horizontal="center" vertical="top"/>
      <protection hidden="1"/>
    </xf>
    <xf numFmtId="0" fontId="13" fillId="0" borderId="7" xfId="0" applyFont="1" applyBorder="1" applyAlignment="1" applyProtection="1">
      <alignment horizontal="center" vertical="top"/>
      <protection hidden="1"/>
    </xf>
    <xf numFmtId="0" fontId="13" fillId="0" borderId="17" xfId="0" applyFont="1" applyBorder="1" applyAlignment="1" applyProtection="1">
      <alignment horizontal="center" vertical="top"/>
      <protection hidden="1"/>
    </xf>
    <xf numFmtId="0" fontId="13" fillId="0" borderId="37" xfId="0" applyFont="1" applyBorder="1" applyAlignment="1" applyProtection="1">
      <alignment horizontal="left" vertical="top" wrapText="1"/>
      <protection hidden="1"/>
    </xf>
    <xf numFmtId="0" fontId="13" fillId="0" borderId="38" xfId="0" applyFont="1" applyBorder="1" applyAlignment="1" applyProtection="1">
      <alignment horizontal="left" vertical="top" wrapText="1"/>
      <protection hidden="1"/>
    </xf>
    <xf numFmtId="0" fontId="13" fillId="0" borderId="7" xfId="0" applyFont="1" applyBorder="1" applyAlignment="1" applyProtection="1">
      <alignment horizontal="left" vertical="top" wrapText="1"/>
      <protection hidden="1"/>
    </xf>
    <xf numFmtId="0" fontId="216" fillId="0" borderId="0" xfId="0" applyFont="1" applyAlignment="1">
      <alignment horizontal="justify" vertical="top" wrapText="1"/>
    </xf>
    <xf numFmtId="0" fontId="217" fillId="0" borderId="0" xfId="0" applyFont="1" applyAlignment="1">
      <alignment horizontal="justify" vertical="top" wrapText="1"/>
    </xf>
    <xf numFmtId="0" fontId="217" fillId="0" borderId="7" xfId="0" applyFont="1" applyBorder="1" applyAlignment="1">
      <alignment horizontal="justify" vertical="top" wrapText="1"/>
    </xf>
    <xf numFmtId="0" fontId="217" fillId="0" borderId="32" xfId="0" applyFont="1" applyBorder="1" applyAlignment="1">
      <alignment horizontal="justify" vertical="top" wrapText="1"/>
    </xf>
    <xf numFmtId="0" fontId="217" fillId="0" borderId="33" xfId="0" applyFont="1" applyBorder="1" applyAlignment="1">
      <alignment horizontal="justify" vertical="top" wrapText="1"/>
    </xf>
    <xf numFmtId="0" fontId="214" fillId="0" borderId="42" xfId="0" applyFont="1" applyBorder="1" applyAlignment="1" applyProtection="1">
      <alignment horizontal="justify" wrapText="1"/>
      <protection hidden="1"/>
    </xf>
    <xf numFmtId="0" fontId="209" fillId="0" borderId="44" xfId="0" applyFont="1" applyBorder="1" applyAlignment="1" applyProtection="1">
      <alignment horizontal="justify" wrapText="1"/>
      <protection hidden="1"/>
    </xf>
    <xf numFmtId="49" fontId="13" fillId="0" borderId="8" xfId="0" applyNumberFormat="1" applyFont="1" applyBorder="1" applyAlignment="1" applyProtection="1">
      <alignment horizontal="justify" vertical="top" wrapText="1"/>
      <protection hidden="1"/>
    </xf>
    <xf numFmtId="0" fontId="1" fillId="0" borderId="55" xfId="0" applyFont="1" applyBorder="1" applyAlignment="1" applyProtection="1">
      <alignment vertical="top" wrapText="1"/>
      <protection locked="0"/>
    </xf>
    <xf numFmtId="0" fontId="1" fillId="0" borderId="30" xfId="0" applyFont="1" applyBorder="1" applyAlignment="1" applyProtection="1">
      <alignment vertical="top" wrapText="1"/>
      <protection locked="0"/>
    </xf>
    <xf numFmtId="0" fontId="105" fillId="5" borderId="10" xfId="1" applyNumberFormat="1" applyFont="1" applyFill="1" applyBorder="1" applyAlignment="1" applyProtection="1">
      <alignment vertical="center" wrapText="1"/>
      <protection hidden="1"/>
    </xf>
    <xf numFmtId="0" fontId="105" fillId="5" borderId="13" xfId="1" applyNumberFormat="1" applyFont="1" applyFill="1" applyBorder="1" applyAlignment="1" applyProtection="1">
      <alignment vertical="center" wrapText="1"/>
      <protection hidden="1"/>
    </xf>
    <xf numFmtId="49" fontId="35" fillId="0" borderId="59" xfId="0" applyNumberFormat="1" applyFont="1" applyBorder="1" applyAlignment="1" applyProtection="1">
      <alignment horizontal="justify" vertical="top" wrapText="1"/>
      <protection hidden="1"/>
    </xf>
    <xf numFmtId="2" fontId="9" fillId="4" borderId="57" xfId="0" applyNumberFormat="1" applyFont="1" applyFill="1" applyBorder="1" applyAlignment="1" applyProtection="1">
      <alignment horizontal="justify" wrapText="1"/>
      <protection hidden="1"/>
    </xf>
    <xf numFmtId="2" fontId="9" fillId="4" borderId="3" xfId="0" applyNumberFormat="1" applyFont="1" applyFill="1" applyBorder="1" applyAlignment="1" applyProtection="1">
      <alignment horizontal="justify" wrapText="1"/>
      <protection hidden="1"/>
    </xf>
    <xf numFmtId="2" fontId="9" fillId="4" borderId="11" xfId="0" applyNumberFormat="1" applyFont="1" applyFill="1" applyBorder="1" applyAlignment="1" applyProtection="1">
      <alignment horizontal="justify" wrapText="1"/>
      <protection hidden="1"/>
    </xf>
    <xf numFmtId="2" fontId="9" fillId="4" borderId="12" xfId="0" applyNumberFormat="1" applyFont="1" applyFill="1" applyBorder="1" applyAlignment="1" applyProtection="1">
      <alignment horizontal="justify" wrapText="1"/>
      <protection hidden="1"/>
    </xf>
    <xf numFmtId="0" fontId="35" fillId="0" borderId="37" xfId="0" applyFont="1" applyBorder="1" applyAlignment="1" applyProtection="1">
      <alignment horizontal="left" vertical="top" wrapText="1"/>
      <protection hidden="1"/>
    </xf>
    <xf numFmtId="0" fontId="35" fillId="0" borderId="38" xfId="0" applyFont="1" applyBorder="1" applyAlignment="1" applyProtection="1">
      <alignment horizontal="left" vertical="top" wrapText="1"/>
      <protection hidden="1"/>
    </xf>
    <xf numFmtId="0" fontId="35" fillId="0" borderId="60" xfId="0" applyFont="1" applyBorder="1" applyAlignment="1" applyProtection="1">
      <alignment horizontal="left" vertical="top" wrapText="1"/>
      <protection hidden="1"/>
    </xf>
    <xf numFmtId="0" fontId="35" fillId="0" borderId="69" xfId="0" applyFont="1" applyBorder="1" applyAlignment="1" applyProtection="1">
      <alignment horizontal="left" vertical="top" wrapText="1"/>
      <protection hidden="1"/>
    </xf>
    <xf numFmtId="0" fontId="35" fillId="0" borderId="7" xfId="0" applyFont="1" applyBorder="1" applyAlignment="1" applyProtection="1">
      <alignment horizontal="justify" vertical="top" wrapText="1"/>
      <protection hidden="1"/>
    </xf>
    <xf numFmtId="0" fontId="75" fillId="4" borderId="3" xfId="0" applyFont="1" applyFill="1" applyBorder="1" applyAlignment="1" applyProtection="1">
      <alignment horizontal="left" vertical="center" wrapText="1"/>
      <protection hidden="1"/>
    </xf>
    <xf numFmtId="0" fontId="75" fillId="4" borderId="71" xfId="0" applyFont="1" applyFill="1" applyBorder="1" applyAlignment="1" applyProtection="1">
      <alignment horizontal="left" vertical="center" wrapText="1"/>
      <protection hidden="1"/>
    </xf>
    <xf numFmtId="0" fontId="10" fillId="0" borderId="73" xfId="0" applyFont="1" applyBorder="1" applyAlignment="1" applyProtection="1">
      <alignment horizontal="left" vertical="top" wrapText="1"/>
      <protection locked="0"/>
    </xf>
    <xf numFmtId="0" fontId="1" fillId="0" borderId="18" xfId="0" applyFont="1" applyBorder="1" applyAlignment="1" applyProtection="1">
      <alignment vertical="top" wrapText="1"/>
      <protection locked="0"/>
    </xf>
    <xf numFmtId="0" fontId="1" fillId="0" borderId="16" xfId="0" applyFont="1" applyBorder="1" applyAlignment="1" applyProtection="1">
      <alignment vertical="top" wrapText="1"/>
      <protection locked="0"/>
    </xf>
    <xf numFmtId="0" fontId="1" fillId="0" borderId="68" xfId="0" applyFont="1" applyBorder="1" applyAlignment="1" applyProtection="1">
      <alignment vertical="top" wrapText="1"/>
      <protection locked="0"/>
    </xf>
    <xf numFmtId="0" fontId="1" fillId="0" borderId="67" xfId="0" applyFont="1" applyBorder="1" applyAlignment="1" applyProtection="1">
      <alignment vertical="top" wrapText="1"/>
      <protection locked="0"/>
    </xf>
    <xf numFmtId="0" fontId="42" fillId="4" borderId="57" xfId="0" applyFont="1" applyFill="1" applyBorder="1" applyAlignment="1" applyProtection="1">
      <alignment horizontal="left" wrapText="1"/>
      <protection hidden="1"/>
    </xf>
    <xf numFmtId="0" fontId="42" fillId="4" borderId="3" xfId="0" applyFont="1" applyFill="1" applyBorder="1" applyAlignment="1" applyProtection="1">
      <alignment horizontal="left" wrapText="1"/>
      <protection hidden="1"/>
    </xf>
    <xf numFmtId="0" fontId="42" fillId="4" borderId="11" xfId="0" applyFont="1" applyFill="1" applyBorder="1" applyAlignment="1" applyProtection="1">
      <alignment horizontal="left" wrapText="1"/>
      <protection hidden="1"/>
    </xf>
    <xf numFmtId="0" fontId="42" fillId="4" borderId="12" xfId="0" applyFont="1" applyFill="1" applyBorder="1" applyAlignment="1" applyProtection="1">
      <alignment horizontal="left" wrapText="1"/>
      <protection hidden="1"/>
    </xf>
    <xf numFmtId="0" fontId="35" fillId="6" borderId="7" xfId="0" applyFont="1" applyFill="1" applyBorder="1" applyAlignment="1" applyProtection="1">
      <alignment horizontal="justify" vertical="top" wrapText="1"/>
      <protection hidden="1"/>
    </xf>
    <xf numFmtId="0" fontId="35" fillId="6" borderId="37" xfId="0" applyFont="1" applyFill="1" applyBorder="1" applyAlignment="1" applyProtection="1">
      <alignment horizontal="justify" vertical="top"/>
      <protection hidden="1"/>
    </xf>
    <xf numFmtId="0" fontId="35" fillId="6" borderId="0" xfId="0" applyFont="1" applyFill="1" applyAlignment="1" applyProtection="1">
      <alignment horizontal="justify" vertical="top"/>
      <protection hidden="1"/>
    </xf>
    <xf numFmtId="0" fontId="42" fillId="5" borderId="9" xfId="0" applyFont="1" applyFill="1" applyBorder="1" applyAlignment="1" applyProtection="1">
      <alignment horizontal="justify" vertical="top" wrapText="1"/>
      <protection hidden="1"/>
    </xf>
    <xf numFmtId="0" fontId="42" fillId="4" borderId="57" xfId="0" applyFont="1" applyFill="1" applyBorder="1" applyAlignment="1" applyProtection="1">
      <alignment horizontal="justify" vertical="top" wrapText="1"/>
      <protection hidden="1"/>
    </xf>
    <xf numFmtId="0" fontId="42" fillId="4" borderId="3" xfId="0" applyFont="1" applyFill="1" applyBorder="1" applyAlignment="1" applyProtection="1">
      <alignment horizontal="justify" vertical="top" wrapText="1"/>
      <protection hidden="1"/>
    </xf>
    <xf numFmtId="0" fontId="42" fillId="4" borderId="4" xfId="0" applyFont="1" applyFill="1" applyBorder="1" applyAlignment="1" applyProtection="1">
      <alignment horizontal="justify" vertical="top" wrapText="1"/>
      <protection hidden="1"/>
    </xf>
    <xf numFmtId="0" fontId="42" fillId="4" borderId="0" xfId="0" applyFont="1" applyFill="1" applyAlignment="1" applyProtection="1">
      <alignment horizontal="justify" vertical="top" wrapText="1"/>
      <protection hidden="1"/>
    </xf>
    <xf numFmtId="0" fontId="42" fillId="4" borderId="11" xfId="0" applyFont="1" applyFill="1" applyBorder="1" applyAlignment="1" applyProtection="1">
      <alignment horizontal="justify" vertical="top" wrapText="1"/>
      <protection hidden="1"/>
    </xf>
    <xf numFmtId="0" fontId="42" fillId="4" borderId="12" xfId="0" applyFont="1" applyFill="1" applyBorder="1" applyAlignment="1" applyProtection="1">
      <alignment horizontal="justify" vertical="top" wrapText="1"/>
      <protection hidden="1"/>
    </xf>
    <xf numFmtId="49" fontId="35" fillId="0" borderId="39" xfId="0" applyNumberFormat="1" applyFont="1" applyBorder="1" applyAlignment="1" applyProtection="1">
      <alignment horizontal="left" vertical="top" wrapText="1"/>
      <protection hidden="1"/>
    </xf>
    <xf numFmtId="49" fontId="35" fillId="0" borderId="4" xfId="0" applyNumberFormat="1" applyFont="1" applyBorder="1" applyAlignment="1" applyProtection="1">
      <alignment horizontal="justify" vertical="top" wrapText="1"/>
      <protection hidden="1"/>
    </xf>
    <xf numFmtId="0" fontId="9" fillId="5" borderId="8" xfId="0" applyFont="1" applyFill="1" applyBorder="1" applyAlignment="1" applyProtection="1">
      <alignment horizontal="justify" vertical="top" wrapText="1"/>
      <protection hidden="1"/>
    </xf>
    <xf numFmtId="0" fontId="9" fillId="5" borderId="4" xfId="0" applyFont="1" applyFill="1" applyBorder="1" applyAlignment="1" applyProtection="1">
      <alignment horizontal="justify" vertical="top" wrapText="1"/>
      <protection hidden="1"/>
    </xf>
    <xf numFmtId="0" fontId="9" fillId="5" borderId="11" xfId="0" applyFont="1" applyFill="1" applyBorder="1" applyAlignment="1" applyProtection="1">
      <alignment horizontal="justify" vertical="top" wrapText="1"/>
      <protection hidden="1"/>
    </xf>
    <xf numFmtId="0" fontId="42" fillId="4" borderId="57" xfId="0" applyFont="1" applyFill="1" applyBorder="1" applyAlignment="1" applyProtection="1">
      <alignment horizontal="justify" wrapText="1"/>
      <protection hidden="1"/>
    </xf>
    <xf numFmtId="0" fontId="42" fillId="4" borderId="3" xfId="0" applyFont="1" applyFill="1" applyBorder="1" applyAlignment="1" applyProtection="1">
      <alignment horizontal="justify" wrapText="1"/>
      <protection hidden="1"/>
    </xf>
    <xf numFmtId="0" fontId="42" fillId="4" borderId="11" xfId="0" applyFont="1" applyFill="1" applyBorder="1" applyAlignment="1" applyProtection="1">
      <alignment horizontal="justify" wrapText="1"/>
      <protection hidden="1"/>
    </xf>
    <xf numFmtId="0" fontId="42" fillId="4" borderId="12" xfId="0" applyFont="1" applyFill="1" applyBorder="1" applyAlignment="1" applyProtection="1">
      <alignment horizontal="justify" wrapText="1"/>
      <protection hidden="1"/>
    </xf>
    <xf numFmtId="0" fontId="35" fillId="0" borderId="32" xfId="0" applyFont="1" applyBorder="1" applyAlignment="1" applyProtection="1">
      <alignment horizontal="left" vertical="top" wrapText="1"/>
      <protection hidden="1"/>
    </xf>
    <xf numFmtId="0" fontId="35" fillId="0" borderId="33" xfId="0" applyFont="1" applyBorder="1" applyAlignment="1" applyProtection="1">
      <alignment horizontal="left" vertical="top" wrapText="1"/>
      <protection hidden="1"/>
    </xf>
    <xf numFmtId="0" fontId="35" fillId="0" borderId="38" xfId="0" applyFont="1" applyBorder="1" applyAlignment="1" applyProtection="1">
      <alignment horizontal="justify" vertical="top"/>
      <protection hidden="1"/>
    </xf>
    <xf numFmtId="0" fontId="40" fillId="0" borderId="38" xfId="0" applyFont="1" applyBorder="1" applyAlignment="1" applyProtection="1">
      <alignment horizontal="justify" vertical="top" wrapText="1"/>
      <protection hidden="1"/>
    </xf>
    <xf numFmtId="0" fontId="1" fillId="0" borderId="104" xfId="0" applyFont="1" applyBorder="1" applyAlignment="1" applyProtection="1">
      <alignment vertical="top" wrapText="1"/>
      <protection locked="0"/>
    </xf>
    <xf numFmtId="0" fontId="42" fillId="5" borderId="8" xfId="0" applyFont="1" applyFill="1" applyBorder="1" applyAlignment="1" applyProtection="1">
      <alignment horizontal="justify" vertical="top" wrapText="1"/>
      <protection hidden="1"/>
    </xf>
    <xf numFmtId="0" fontId="42" fillId="5" borderId="11" xfId="0" applyFont="1" applyFill="1" applyBorder="1" applyAlignment="1" applyProtection="1">
      <alignment horizontal="justify" vertical="top" wrapText="1"/>
      <protection hidden="1"/>
    </xf>
    <xf numFmtId="0" fontId="35" fillId="0" borderId="7" xfId="0" applyFont="1" applyBorder="1" applyAlignment="1" applyProtection="1">
      <alignment horizontal="justify" vertical="top"/>
      <protection hidden="1"/>
    </xf>
    <xf numFmtId="49" fontId="35" fillId="0" borderId="80" xfId="0" applyNumberFormat="1" applyFont="1" applyBorder="1" applyAlignment="1" applyProtection="1">
      <alignment horizontal="left" vertical="top" wrapText="1"/>
      <protection hidden="1"/>
    </xf>
    <xf numFmtId="0" fontId="62" fillId="0" borderId="0" xfId="0" applyFont="1" applyAlignment="1" applyProtection="1">
      <alignment horizontal="center" vertical="center" wrapText="1"/>
      <protection hidden="1"/>
    </xf>
    <xf numFmtId="0" fontId="9" fillId="0" borderId="65" xfId="0" applyFont="1" applyBorder="1" applyAlignment="1" applyProtection="1">
      <alignment horizontal="center" wrapText="1"/>
      <protection hidden="1"/>
    </xf>
    <xf numFmtId="0" fontId="13" fillId="0" borderId="21" xfId="0" applyFont="1" applyBorder="1" applyAlignment="1" applyProtection="1">
      <alignment horizontal="left" vertical="top" wrapText="1"/>
      <protection hidden="1"/>
    </xf>
    <xf numFmtId="0" fontId="13" fillId="0" borderId="22" xfId="0" applyFont="1" applyBorder="1" applyAlignment="1" applyProtection="1">
      <alignment horizontal="left" vertical="top" wrapText="1"/>
      <protection hidden="1"/>
    </xf>
    <xf numFmtId="0" fontId="9" fillId="0" borderId="74" xfId="1" applyNumberFormat="1" applyFont="1" applyFill="1" applyBorder="1" applyAlignment="1" applyProtection="1">
      <alignment horizontal="center" wrapText="1"/>
      <protection hidden="1"/>
    </xf>
    <xf numFmtId="0" fontId="9" fillId="0" borderId="70" xfId="1" applyNumberFormat="1" applyFont="1" applyFill="1" applyBorder="1" applyAlignment="1" applyProtection="1">
      <alignment horizontal="center" wrapText="1"/>
      <protection hidden="1"/>
    </xf>
    <xf numFmtId="0" fontId="9" fillId="0" borderId="21" xfId="1" applyNumberFormat="1" applyFont="1" applyFill="1" applyBorder="1" applyAlignment="1" applyProtection="1">
      <alignment horizontal="center"/>
      <protection hidden="1"/>
    </xf>
    <xf numFmtId="0" fontId="9" fillId="0" borderId="2" xfId="1" applyNumberFormat="1" applyFont="1" applyFill="1" applyBorder="1" applyAlignment="1" applyProtection="1">
      <alignment horizontal="center"/>
      <protection hidden="1"/>
    </xf>
    <xf numFmtId="0" fontId="9" fillId="0" borderId="15" xfId="1" applyNumberFormat="1" applyFont="1" applyFill="1" applyBorder="1" applyAlignment="1" applyProtection="1">
      <alignment horizontal="center"/>
      <protection hidden="1"/>
    </xf>
    <xf numFmtId="0" fontId="9" fillId="0" borderId="17" xfId="1" applyNumberFormat="1" applyFont="1" applyFill="1" applyBorder="1" applyAlignment="1" applyProtection="1">
      <alignment horizontal="center"/>
      <protection hidden="1"/>
    </xf>
    <xf numFmtId="0" fontId="13" fillId="0" borderId="14" xfId="0" applyFont="1" applyBorder="1" applyAlignment="1" applyProtection="1">
      <alignment horizontal="left" vertical="top" wrapText="1"/>
      <protection hidden="1"/>
    </xf>
    <xf numFmtId="0" fontId="13" fillId="0" borderId="9" xfId="0" applyFont="1" applyBorder="1" applyAlignment="1" applyProtection="1">
      <alignment horizontal="left" vertical="top" wrapText="1"/>
      <protection hidden="1"/>
    </xf>
    <xf numFmtId="0" fontId="13" fillId="0" borderId="6" xfId="0" applyFont="1" applyBorder="1" applyAlignment="1" applyProtection="1">
      <alignment horizontal="left" vertical="top" wrapText="1"/>
      <protection hidden="1"/>
    </xf>
    <xf numFmtId="0" fontId="13" fillId="0" borderId="24" xfId="0" applyFont="1" applyBorder="1" applyAlignment="1" applyProtection="1">
      <alignment horizontal="left" vertical="top" wrapText="1"/>
      <protection hidden="1"/>
    </xf>
    <xf numFmtId="0" fontId="13" fillId="0" borderId="12" xfId="0" applyFont="1" applyBorder="1" applyAlignment="1" applyProtection="1">
      <alignment horizontal="left" vertical="top" wrapText="1"/>
      <protection hidden="1"/>
    </xf>
    <xf numFmtId="0" fontId="37" fillId="0" borderId="7" xfId="0" applyFont="1" applyBorder="1" applyAlignment="1" applyProtection="1">
      <alignment horizontal="right" vertical="center"/>
      <protection hidden="1"/>
    </xf>
    <xf numFmtId="0" fontId="9" fillId="0" borderId="6" xfId="1" applyNumberFormat="1" applyFont="1" applyFill="1" applyBorder="1" applyAlignment="1" applyProtection="1">
      <alignment horizontal="center"/>
      <protection hidden="1"/>
    </xf>
    <xf numFmtId="0" fontId="9" fillId="0" borderId="7" xfId="1" applyNumberFormat="1" applyFont="1" applyFill="1" applyBorder="1" applyAlignment="1" applyProtection="1">
      <alignment horizontal="center"/>
      <protection hidden="1"/>
    </xf>
    <xf numFmtId="0" fontId="35" fillId="0" borderId="78" xfId="0" applyFont="1" applyBorder="1" applyAlignment="1" applyProtection="1">
      <alignment horizontal="justify" vertical="top" wrapText="1"/>
      <protection hidden="1"/>
    </xf>
    <xf numFmtId="0" fontId="35" fillId="0" borderId="144" xfId="0" applyFont="1" applyBorder="1" applyAlignment="1" applyProtection="1">
      <alignment horizontal="justify" vertical="top" wrapText="1"/>
      <protection hidden="1"/>
    </xf>
    <xf numFmtId="0" fontId="62" fillId="0" borderId="65" xfId="0" applyFont="1" applyBorder="1" applyAlignment="1" applyProtection="1">
      <alignment horizontal="center" vertical="center" wrapText="1"/>
      <protection hidden="1"/>
    </xf>
    <xf numFmtId="0" fontId="62" fillId="0" borderId="105" xfId="0" applyFont="1" applyBorder="1" applyAlignment="1" applyProtection="1">
      <alignment horizontal="center" vertical="center" wrapText="1"/>
      <protection hidden="1"/>
    </xf>
    <xf numFmtId="0" fontId="35" fillId="0" borderId="0" xfId="0" applyFont="1" applyAlignment="1">
      <alignment horizontal="justify" vertical="top"/>
    </xf>
    <xf numFmtId="0" fontId="35" fillId="0" borderId="76" xfId="0" applyFont="1" applyBorder="1" applyAlignment="1" applyProtection="1">
      <alignment horizontal="left" vertical="top" wrapText="1"/>
      <protection hidden="1"/>
    </xf>
    <xf numFmtId="0" fontId="35" fillId="0" borderId="155" xfId="0" applyFont="1" applyBorder="1" applyAlignment="1" applyProtection="1">
      <alignment horizontal="left" vertical="top" wrapText="1"/>
      <protection hidden="1"/>
    </xf>
    <xf numFmtId="0" fontId="35" fillId="0" borderId="7" xfId="0" applyFont="1" applyBorder="1" applyAlignment="1">
      <alignment horizontal="left" vertical="top" wrapText="1"/>
    </xf>
    <xf numFmtId="0" fontId="42" fillId="0" borderId="57" xfId="0" applyFont="1" applyBorder="1" applyAlignment="1" applyProtection="1">
      <alignment horizontal="justify" vertical="top" wrapText="1"/>
      <protection hidden="1"/>
    </xf>
    <xf numFmtId="0" fontId="42" fillId="0" borderId="3" xfId="0" applyFont="1" applyBorder="1" applyAlignment="1" applyProtection="1">
      <alignment horizontal="justify" vertical="top" wrapText="1"/>
      <protection hidden="1"/>
    </xf>
    <xf numFmtId="0" fontId="42" fillId="0" borderId="4" xfId="0" applyFont="1" applyBorder="1" applyAlignment="1" applyProtection="1">
      <alignment horizontal="justify" vertical="top" wrapText="1"/>
      <protection hidden="1"/>
    </xf>
    <xf numFmtId="0" fontId="42" fillId="0" borderId="0" xfId="0" applyFont="1" applyAlignment="1" applyProtection="1">
      <alignment horizontal="justify" vertical="top" wrapText="1"/>
      <protection hidden="1"/>
    </xf>
    <xf numFmtId="0" fontId="42" fillId="0" borderId="11" xfId="0" applyFont="1" applyBorder="1" applyAlignment="1" applyProtection="1">
      <alignment horizontal="justify" vertical="top" wrapText="1"/>
      <protection hidden="1"/>
    </xf>
    <xf numFmtId="0" fontId="42" fillId="0" borderId="12" xfId="0" applyFont="1" applyBorder="1" applyAlignment="1" applyProtection="1">
      <alignment horizontal="justify" vertical="top" wrapText="1"/>
      <protection hidden="1"/>
    </xf>
    <xf numFmtId="0" fontId="42" fillId="5" borderId="4" xfId="0" applyFont="1" applyFill="1" applyBorder="1" applyAlignment="1" applyProtection="1">
      <alignment horizontal="justify" vertical="top" wrapText="1"/>
      <protection hidden="1"/>
    </xf>
    <xf numFmtId="0" fontId="9" fillId="0" borderId="65" xfId="1" applyNumberFormat="1" applyFont="1" applyFill="1" applyBorder="1" applyAlignment="1" applyProtection="1">
      <alignment horizontal="center" wrapText="1"/>
      <protection hidden="1"/>
    </xf>
    <xf numFmtId="0" fontId="9" fillId="0" borderId="65" xfId="0" applyFont="1" applyBorder="1" applyAlignment="1" applyProtection="1">
      <alignment horizontal="center"/>
      <protection hidden="1"/>
    </xf>
    <xf numFmtId="0" fontId="40" fillId="0" borderId="0" xfId="0" applyFont="1" applyAlignment="1" applyProtection="1">
      <alignment horizontal="left"/>
      <protection hidden="1"/>
    </xf>
    <xf numFmtId="0" fontId="13" fillId="0" borderId="0" xfId="0" applyFont="1" applyProtection="1">
      <protection hidden="1"/>
    </xf>
    <xf numFmtId="0" fontId="35" fillId="0" borderId="53" xfId="0" applyFont="1" applyBorder="1" applyAlignment="1" applyProtection="1">
      <alignment horizontal="justify" vertical="top" wrapText="1"/>
      <protection hidden="1"/>
    </xf>
    <xf numFmtId="0" fontId="35" fillId="0" borderId="28" xfId="0" applyFont="1" applyBorder="1" applyAlignment="1" applyProtection="1">
      <alignment horizontal="justify" vertical="top" wrapText="1"/>
      <protection hidden="1"/>
    </xf>
    <xf numFmtId="0" fontId="42" fillId="5" borderId="9" xfId="0" applyFont="1" applyFill="1" applyBorder="1" applyAlignment="1" applyProtection="1">
      <alignment horizontal="left" vertical="top" wrapText="1"/>
      <protection hidden="1"/>
    </xf>
    <xf numFmtId="0" fontId="42" fillId="5" borderId="15" xfId="0" applyFont="1" applyFill="1" applyBorder="1" applyAlignment="1" applyProtection="1">
      <alignment horizontal="left" vertical="top" wrapText="1"/>
      <protection hidden="1"/>
    </xf>
    <xf numFmtId="0" fontId="42" fillId="5" borderId="12" xfId="0" applyFont="1" applyFill="1" applyBorder="1" applyAlignment="1" applyProtection="1">
      <alignment horizontal="left" vertical="top" wrapText="1"/>
      <protection hidden="1"/>
    </xf>
    <xf numFmtId="0" fontId="42" fillId="5" borderId="17" xfId="0" applyFont="1" applyFill="1" applyBorder="1" applyAlignment="1" applyProtection="1">
      <alignment horizontal="left" vertical="top" wrapText="1"/>
      <protection hidden="1"/>
    </xf>
    <xf numFmtId="0" fontId="35" fillId="6" borderId="0" xfId="0" applyFont="1" applyFill="1" applyAlignment="1" applyProtection="1">
      <alignment horizontal="left" vertical="top" wrapText="1"/>
      <protection hidden="1"/>
    </xf>
    <xf numFmtId="0" fontId="35" fillId="6" borderId="7" xfId="0" applyFont="1" applyFill="1" applyBorder="1" applyAlignment="1" applyProtection="1">
      <alignment horizontal="left" vertical="top" wrapText="1"/>
      <protection hidden="1"/>
    </xf>
    <xf numFmtId="0" fontId="216" fillId="0" borderId="0" xfId="0" applyFont="1" applyAlignment="1" applyProtection="1">
      <alignment horizontal="justify" vertical="top" wrapText="1"/>
      <protection hidden="1"/>
    </xf>
    <xf numFmtId="0" fontId="227" fillId="0" borderId="0" xfId="0" applyFont="1" applyAlignment="1" applyProtection="1">
      <alignment horizontal="left" vertical="top" wrapText="1"/>
      <protection hidden="1"/>
    </xf>
    <xf numFmtId="0" fontId="227" fillId="0" borderId="7" xfId="0" applyFont="1" applyBorder="1" applyAlignment="1" applyProtection="1">
      <alignment horizontal="left" vertical="top" wrapText="1"/>
      <protection hidden="1"/>
    </xf>
    <xf numFmtId="0" fontId="207" fillId="0" borderId="0" xfId="0" applyFont="1" applyAlignment="1" applyProtection="1">
      <alignment horizontal="justify" vertical="top" wrapText="1"/>
      <protection hidden="1"/>
    </xf>
    <xf numFmtId="0" fontId="168" fillId="0" borderId="0" xfId="0" applyFont="1" applyAlignment="1" applyProtection="1">
      <alignment horizontal="justify" vertical="top" wrapText="1"/>
      <protection hidden="1"/>
    </xf>
    <xf numFmtId="0" fontId="13" fillId="0" borderId="33" xfId="0" applyFont="1" applyBorder="1" applyAlignment="1" applyProtection="1">
      <alignment horizontal="justify" vertical="top" wrapText="1"/>
      <protection hidden="1"/>
    </xf>
    <xf numFmtId="0" fontId="35" fillId="6" borderId="9" xfId="0" applyFont="1" applyFill="1" applyBorder="1" applyAlignment="1" applyProtection="1">
      <alignment horizontal="justify" vertical="top" wrapText="1"/>
      <protection hidden="1"/>
    </xf>
    <xf numFmtId="0" fontId="35" fillId="6" borderId="15" xfId="0" applyFont="1" applyFill="1" applyBorder="1" applyAlignment="1" applyProtection="1">
      <alignment horizontal="justify" vertical="top" wrapText="1"/>
      <protection hidden="1"/>
    </xf>
    <xf numFmtId="49" fontId="13" fillId="5" borderId="8" xfId="0" applyNumberFormat="1" applyFont="1" applyFill="1" applyBorder="1" applyAlignment="1" applyProtection="1">
      <alignment horizontal="justify" vertical="top" wrapText="1"/>
      <protection hidden="1"/>
    </xf>
    <xf numFmtId="49" fontId="13" fillId="5" borderId="11" xfId="0" applyNumberFormat="1" applyFont="1" applyFill="1" applyBorder="1" applyAlignment="1" applyProtection="1">
      <alignment horizontal="justify" vertical="top" wrapText="1"/>
      <protection hidden="1"/>
    </xf>
    <xf numFmtId="0" fontId="55" fillId="0" borderId="0" xfId="0" applyFont="1" applyAlignment="1" applyProtection="1">
      <alignment horizontal="justify" vertical="top"/>
      <protection hidden="1"/>
    </xf>
    <xf numFmtId="0" fontId="221" fillId="0" borderId="0" xfId="0" applyFont="1" applyAlignment="1" applyProtection="1">
      <alignment horizontal="left" vertical="top" wrapText="1"/>
      <protection locked="0"/>
    </xf>
    <xf numFmtId="0" fontId="35" fillId="0" borderId="37" xfId="0" applyFont="1" applyBorder="1" applyAlignment="1">
      <alignment horizontal="left" vertical="top" wrapText="1"/>
    </xf>
    <xf numFmtId="0" fontId="35" fillId="0" borderId="38" xfId="0" applyFont="1" applyBorder="1" applyAlignment="1">
      <alignment horizontal="left" vertical="top" wrapText="1"/>
    </xf>
    <xf numFmtId="2" fontId="216" fillId="0" borderId="37" xfId="0" applyNumberFormat="1" applyFont="1" applyBorder="1" applyAlignment="1" applyProtection="1">
      <alignment horizontal="left" vertical="top" wrapText="1"/>
      <protection hidden="1"/>
    </xf>
    <xf numFmtId="2" fontId="216" fillId="0" borderId="38" xfId="0" applyNumberFormat="1" applyFont="1" applyBorder="1" applyAlignment="1" applyProtection="1">
      <alignment horizontal="left" vertical="top" wrapText="1"/>
      <protection hidden="1"/>
    </xf>
    <xf numFmtId="0" fontId="225" fillId="0" borderId="0" xfId="0" applyFont="1" applyAlignment="1" applyProtection="1">
      <alignment horizontal="left" vertical="top" wrapText="1"/>
      <protection locked="0"/>
    </xf>
    <xf numFmtId="0" fontId="1" fillId="0" borderId="149" xfId="0" applyFont="1" applyBorder="1" applyAlignment="1" applyProtection="1">
      <alignment horizontal="left" vertical="top" wrapText="1"/>
      <protection locked="0"/>
    </xf>
    <xf numFmtId="0" fontId="1" fillId="0" borderId="148" xfId="0" applyFont="1" applyBorder="1" applyAlignment="1" applyProtection="1">
      <alignment horizontal="left" vertical="top" wrapText="1"/>
      <protection locked="0"/>
    </xf>
    <xf numFmtId="0" fontId="13" fillId="6" borderId="37" xfId="0" applyFont="1" applyFill="1" applyBorder="1" applyAlignment="1" applyProtection="1">
      <alignment horizontal="justify" vertical="top" wrapText="1"/>
      <protection hidden="1"/>
    </xf>
    <xf numFmtId="0" fontId="12" fillId="0" borderId="0" xfId="0" applyFont="1" applyAlignment="1" applyProtection="1">
      <alignment horizontal="justify" vertical="top" wrapText="1"/>
      <protection hidden="1"/>
    </xf>
    <xf numFmtId="0" fontId="62" fillId="0" borderId="6" xfId="0" applyFont="1" applyBorder="1" applyAlignment="1" applyProtection="1">
      <alignment horizontal="center" vertical="top" wrapText="1"/>
      <protection hidden="1"/>
    </xf>
    <xf numFmtId="0" fontId="62" fillId="0" borderId="7" xfId="0" applyFont="1" applyBorder="1" applyAlignment="1" applyProtection="1">
      <alignment horizontal="center" vertical="top" wrapText="1"/>
      <protection hidden="1"/>
    </xf>
    <xf numFmtId="0" fontId="62" fillId="0" borderId="34" xfId="0" applyFont="1" applyBorder="1" applyAlignment="1" applyProtection="1">
      <alignment horizontal="center" vertical="top" wrapText="1"/>
      <protection hidden="1"/>
    </xf>
    <xf numFmtId="0" fontId="62" fillId="0" borderId="33" xfId="0" applyFont="1" applyBorder="1" applyAlignment="1" applyProtection="1">
      <alignment horizontal="center" vertical="top" wrapText="1"/>
      <protection hidden="1"/>
    </xf>
    <xf numFmtId="0" fontId="18" fillId="0" borderId="0" xfId="0" applyFont="1" applyAlignment="1" applyProtection="1">
      <alignment horizontal="left" vertical="top" wrapText="1"/>
      <protection hidden="1"/>
    </xf>
    <xf numFmtId="0" fontId="66" fillId="0" borderId="15" xfId="0" applyFont="1" applyBorder="1" applyAlignment="1" applyProtection="1">
      <alignment horizontal="right" vertical="center" wrapText="1"/>
      <protection hidden="1"/>
    </xf>
    <xf numFmtId="0" fontId="66" fillId="0" borderId="7" xfId="0" applyFont="1" applyBorder="1" applyAlignment="1" applyProtection="1">
      <alignment horizontal="right" vertical="center" wrapText="1"/>
      <protection hidden="1"/>
    </xf>
    <xf numFmtId="0" fontId="0" fillId="0" borderId="65" xfId="0" applyBorder="1" applyProtection="1">
      <protection hidden="1"/>
    </xf>
    <xf numFmtId="0" fontId="0" fillId="0" borderId="70" xfId="0" applyBorder="1" applyProtection="1">
      <protection hidden="1"/>
    </xf>
    <xf numFmtId="0" fontId="13" fillId="0" borderId="78" xfId="0" applyFont="1" applyBorder="1" applyAlignment="1" applyProtection="1">
      <alignment wrapText="1"/>
      <protection locked="0" hidden="1"/>
    </xf>
    <xf numFmtId="0" fontId="13" fillId="0" borderId="14" xfId="0" applyFont="1" applyBorder="1" applyAlignment="1" applyProtection="1">
      <alignment horizontal="justify" vertical="top" wrapText="1"/>
      <protection hidden="1"/>
    </xf>
    <xf numFmtId="0" fontId="13" fillId="0" borderId="6" xfId="0" applyFont="1" applyBorder="1" applyAlignment="1" applyProtection="1">
      <alignment horizontal="justify" vertical="top" wrapText="1"/>
      <protection hidden="1"/>
    </xf>
    <xf numFmtId="0" fontId="13" fillId="0" borderId="24" xfId="0" applyFont="1" applyBorder="1" applyAlignment="1" applyProtection="1">
      <alignment horizontal="justify" vertical="top" wrapText="1"/>
      <protection hidden="1"/>
    </xf>
    <xf numFmtId="0" fontId="13" fillId="0" borderId="12" xfId="0" applyFont="1" applyBorder="1" applyAlignment="1" applyProtection="1">
      <alignment horizontal="justify" vertical="top" wrapText="1"/>
      <protection hidden="1"/>
    </xf>
    <xf numFmtId="0" fontId="0" fillId="0" borderId="7" xfId="0" applyBorder="1" applyAlignment="1" applyProtection="1">
      <alignment vertical="center"/>
      <protection hidden="1"/>
    </xf>
    <xf numFmtId="0" fontId="0" fillId="0" borderId="17" xfId="0" applyBorder="1" applyAlignment="1" applyProtection="1">
      <alignment vertical="center"/>
      <protection hidden="1"/>
    </xf>
    <xf numFmtId="0" fontId="66" fillId="0" borderId="17" xfId="0" applyFont="1" applyBorder="1" applyAlignment="1" applyProtection="1">
      <alignment horizontal="right" vertical="center" wrapText="1"/>
      <protection hidden="1"/>
    </xf>
    <xf numFmtId="0" fontId="215" fillId="0" borderId="42" xfId="0" applyFont="1" applyBorder="1" applyAlignment="1" applyProtection="1">
      <alignment vertical="top" wrapText="1"/>
      <protection hidden="1"/>
    </xf>
    <xf numFmtId="0" fontId="215" fillId="0" borderId="45" xfId="0" applyFont="1" applyBorder="1" applyAlignment="1" applyProtection="1">
      <alignment vertical="top" wrapText="1"/>
      <protection hidden="1"/>
    </xf>
    <xf numFmtId="0" fontId="215" fillId="0" borderId="44" xfId="0" applyFont="1" applyBorder="1" applyAlignment="1" applyProtection="1">
      <alignment vertical="top" wrapText="1"/>
      <protection hidden="1"/>
    </xf>
    <xf numFmtId="0" fontId="215" fillId="0" borderId="81" xfId="0" applyFont="1" applyBorder="1" applyAlignment="1" applyProtection="1">
      <alignment horizontal="center" vertical="top" wrapText="1"/>
      <protection hidden="1"/>
    </xf>
    <xf numFmtId="0" fontId="9" fillId="0" borderId="22" xfId="1" applyNumberFormat="1" applyFont="1" applyFill="1" applyBorder="1" applyAlignment="1" applyProtection="1">
      <alignment horizontal="center"/>
      <protection hidden="1"/>
    </xf>
    <xf numFmtId="0" fontId="35" fillId="6" borderId="0" xfId="0" applyFont="1" applyFill="1" applyAlignment="1" applyProtection="1">
      <alignment vertical="top" wrapText="1"/>
      <protection hidden="1"/>
    </xf>
    <xf numFmtId="0" fontId="9" fillId="0" borderId="9" xfId="1" applyNumberFormat="1" applyFont="1" applyFill="1" applyBorder="1" applyAlignment="1" applyProtection="1">
      <alignment horizontal="center"/>
      <protection hidden="1"/>
    </xf>
    <xf numFmtId="0" fontId="9" fillId="0" borderId="0" xfId="1" applyNumberFormat="1" applyFont="1" applyFill="1" applyBorder="1" applyAlignment="1" applyProtection="1">
      <alignment horizontal="center"/>
      <protection hidden="1"/>
    </xf>
    <xf numFmtId="0" fontId="9" fillId="0" borderId="12" xfId="1" applyNumberFormat="1" applyFont="1" applyFill="1" applyBorder="1" applyAlignment="1" applyProtection="1">
      <alignment horizontal="center"/>
      <protection hidden="1"/>
    </xf>
    <xf numFmtId="0" fontId="13" fillId="0" borderId="37" xfId="0" applyFont="1" applyBorder="1" applyAlignment="1" applyProtection="1">
      <alignment horizontal="justify" vertical="top"/>
      <protection hidden="1"/>
    </xf>
    <xf numFmtId="0" fontId="12" fillId="0" borderId="37" xfId="0" applyFont="1" applyBorder="1" applyAlignment="1" applyProtection="1">
      <alignment horizontal="justify" vertical="top"/>
      <protection hidden="1"/>
    </xf>
    <xf numFmtId="0" fontId="12" fillId="0" borderId="38" xfId="0" applyFont="1" applyBorder="1" applyAlignment="1" applyProtection="1">
      <alignment horizontal="justify" vertical="top"/>
      <protection hidden="1"/>
    </xf>
    <xf numFmtId="0" fontId="12" fillId="0" borderId="0" xfId="0" applyFont="1" applyAlignment="1" applyProtection="1">
      <alignment horizontal="justify" vertical="top"/>
      <protection hidden="1"/>
    </xf>
    <xf numFmtId="0" fontId="12" fillId="0" borderId="7" xfId="0" applyFont="1" applyBorder="1" applyAlignment="1" applyProtection="1">
      <alignment horizontal="justify" vertical="top"/>
      <protection hidden="1"/>
    </xf>
    <xf numFmtId="0" fontId="1" fillId="0" borderId="88" xfId="0" applyFont="1" applyBorder="1" applyAlignment="1" applyProtection="1">
      <alignment horizontal="left" vertical="top" wrapText="1"/>
      <protection locked="0"/>
    </xf>
    <xf numFmtId="0" fontId="35" fillId="0" borderId="14" xfId="0" applyFont="1" applyBorder="1" applyAlignment="1" applyProtection="1">
      <alignment horizontal="justify" vertical="top" wrapText="1"/>
      <protection hidden="1"/>
    </xf>
    <xf numFmtId="0" fontId="35" fillId="0" borderId="9" xfId="0" applyFont="1" applyBorder="1" applyAlignment="1" applyProtection="1">
      <alignment horizontal="justify" vertical="top" wrapText="1"/>
      <protection hidden="1"/>
    </xf>
    <xf numFmtId="0" fontId="35" fillId="0" borderId="6" xfId="0" applyFont="1" applyBorder="1" applyAlignment="1" applyProtection="1">
      <alignment horizontal="justify" vertical="top" wrapText="1"/>
      <protection hidden="1"/>
    </xf>
    <xf numFmtId="0" fontId="9" fillId="0" borderId="1" xfId="0" applyFont="1" applyBorder="1" applyAlignment="1" applyProtection="1">
      <alignment horizontal="left"/>
      <protection hidden="1"/>
    </xf>
    <xf numFmtId="0" fontId="20" fillId="0" borderId="1" xfId="0" applyFont="1" applyBorder="1" applyAlignment="1" applyProtection="1">
      <alignment horizontal="center" vertical="center" wrapText="1"/>
      <protection hidden="1"/>
    </xf>
    <xf numFmtId="49" fontId="35" fillId="0" borderId="8" xfId="0" applyNumberFormat="1" applyFont="1" applyBorder="1" applyAlignment="1" applyProtection="1">
      <alignment horizontal="justify" vertical="top"/>
      <protection hidden="1"/>
    </xf>
    <xf numFmtId="49" fontId="42" fillId="5" borderId="8" xfId="0" applyNumberFormat="1" applyFont="1" applyFill="1" applyBorder="1" applyAlignment="1" applyProtection="1">
      <alignment horizontal="justify" vertical="top"/>
      <protection hidden="1"/>
    </xf>
    <xf numFmtId="49" fontId="42" fillId="5" borderId="4" xfId="0" applyNumberFormat="1" applyFont="1" applyFill="1" applyBorder="1" applyAlignment="1" applyProtection="1">
      <alignment horizontal="justify" vertical="top"/>
      <protection hidden="1"/>
    </xf>
    <xf numFmtId="49" fontId="42" fillId="5" borderId="11" xfId="0" applyNumberFormat="1" applyFont="1" applyFill="1" applyBorder="1" applyAlignment="1" applyProtection="1">
      <alignment horizontal="justify" vertical="top"/>
      <protection hidden="1"/>
    </xf>
    <xf numFmtId="0" fontId="55" fillId="0" borderId="7" xfId="0" applyFont="1" applyBorder="1" applyAlignment="1" applyProtection="1">
      <alignment horizontal="justify" vertical="top"/>
      <protection hidden="1"/>
    </xf>
    <xf numFmtId="0" fontId="215" fillId="0" borderId="83" xfId="0" applyFont="1" applyBorder="1" applyAlignment="1" applyProtection="1">
      <alignment vertical="top" wrapText="1"/>
      <protection hidden="1"/>
    </xf>
    <xf numFmtId="0" fontId="215" fillId="0" borderId="84" xfId="0" applyFont="1" applyBorder="1" applyAlignment="1" applyProtection="1">
      <alignment vertical="top" wrapText="1"/>
      <protection hidden="1"/>
    </xf>
    <xf numFmtId="0" fontId="215" fillId="0" borderId="152" xfId="0" applyFont="1" applyBorder="1" applyAlignment="1" applyProtection="1">
      <alignment vertical="top" wrapText="1"/>
      <protection hidden="1"/>
    </xf>
    <xf numFmtId="0" fontId="1" fillId="4" borderId="71" xfId="0" applyFont="1" applyFill="1" applyBorder="1" applyAlignment="1" applyProtection="1">
      <alignment horizontal="left" vertical="top" wrapText="1"/>
      <protection hidden="1"/>
    </xf>
    <xf numFmtId="0" fontId="9" fillId="4" borderId="57" xfId="0" applyFont="1" applyFill="1" applyBorder="1" applyAlignment="1" applyProtection="1">
      <alignment horizontal="justify"/>
      <protection hidden="1"/>
    </xf>
    <xf numFmtId="0" fontId="9" fillId="4" borderId="3" xfId="0" applyFont="1" applyFill="1" applyBorder="1" applyAlignment="1" applyProtection="1">
      <alignment horizontal="justify"/>
      <protection hidden="1"/>
    </xf>
    <xf numFmtId="0" fontId="9" fillId="4" borderId="11" xfId="0" applyFont="1" applyFill="1" applyBorder="1" applyAlignment="1" applyProtection="1">
      <alignment horizontal="justify"/>
      <protection hidden="1"/>
    </xf>
    <xf numFmtId="0" fontId="9" fillId="4" borderId="12" xfId="0" applyFont="1" applyFill="1" applyBorder="1" applyAlignment="1" applyProtection="1">
      <alignment horizontal="justify"/>
      <protection hidden="1"/>
    </xf>
    <xf numFmtId="0" fontId="0" fillId="0" borderId="31" xfId="0" applyBorder="1" applyAlignment="1" applyProtection="1">
      <alignment horizontal="justify" vertical="top"/>
      <protection hidden="1"/>
    </xf>
    <xf numFmtId="0" fontId="13" fillId="0" borderId="60" xfId="0" applyFont="1" applyBorder="1" applyAlignment="1" applyProtection="1">
      <alignment horizontal="left" vertical="top" wrapText="1"/>
      <protection hidden="1"/>
    </xf>
    <xf numFmtId="0" fontId="13" fillId="0" borderId="69" xfId="0" applyFont="1" applyBorder="1" applyAlignment="1" applyProtection="1">
      <alignment horizontal="left" vertical="top" wrapText="1"/>
      <protection hidden="1"/>
    </xf>
    <xf numFmtId="0" fontId="13" fillId="0" borderId="15" xfId="0" applyFont="1" applyBorder="1" applyAlignment="1" applyProtection="1">
      <alignment horizontal="justify" vertical="top" wrapText="1"/>
      <protection hidden="1"/>
    </xf>
    <xf numFmtId="0" fontId="47" fillId="0" borderId="0" xfId="0" applyFont="1" applyAlignment="1" applyProtection="1">
      <alignment horizontal="justify" vertical="top" wrapText="1"/>
      <protection hidden="1"/>
    </xf>
    <xf numFmtId="0" fontId="47" fillId="0" borderId="7" xfId="0" applyFont="1" applyBorder="1" applyAlignment="1" applyProtection="1">
      <alignment horizontal="justify" vertical="top" wrapText="1"/>
      <protection hidden="1"/>
    </xf>
    <xf numFmtId="0" fontId="215" fillId="0" borderId="151" xfId="0" applyFont="1" applyBorder="1" applyAlignment="1" applyProtection="1">
      <alignment horizontal="center" vertical="top" wrapText="1"/>
      <protection hidden="1"/>
    </xf>
    <xf numFmtId="0" fontId="42" fillId="4" borderId="4" xfId="0" applyFont="1" applyFill="1" applyBorder="1" applyAlignment="1" applyProtection="1">
      <alignment horizontal="justify" wrapText="1"/>
      <protection hidden="1"/>
    </xf>
    <xf numFmtId="0" fontId="42" fillId="4" borderId="0" xfId="0" applyFont="1" applyFill="1" applyAlignment="1" applyProtection="1">
      <alignment horizontal="justify" wrapText="1"/>
      <protection hidden="1"/>
    </xf>
    <xf numFmtId="49" fontId="42" fillId="5" borderId="8" xfId="0" applyNumberFormat="1" applyFont="1" applyFill="1" applyBorder="1" applyAlignment="1" applyProtection="1">
      <alignment horizontal="justify" vertical="top" wrapText="1"/>
      <protection hidden="1"/>
    </xf>
    <xf numFmtId="49" fontId="42" fillId="5" borderId="11" xfId="0" applyNumberFormat="1" applyFont="1" applyFill="1" applyBorder="1" applyAlignment="1" applyProtection="1">
      <alignment horizontal="justify" vertical="top" wrapText="1"/>
      <protection hidden="1"/>
    </xf>
    <xf numFmtId="0" fontId="9" fillId="4" borderId="8" xfId="0" applyFont="1" applyFill="1" applyBorder="1" applyAlignment="1" applyProtection="1">
      <alignment horizontal="justify" wrapText="1"/>
      <protection hidden="1"/>
    </xf>
    <xf numFmtId="0" fontId="45" fillId="4" borderId="10" xfId="0" applyFont="1" applyFill="1" applyBorder="1" applyAlignment="1" applyProtection="1">
      <alignment vertical="top" wrapText="1"/>
      <protection hidden="1"/>
    </xf>
    <xf numFmtId="0" fontId="45" fillId="4" borderId="13" xfId="0" applyFont="1" applyFill="1" applyBorder="1" applyAlignment="1" applyProtection="1">
      <alignment vertical="top" wrapText="1"/>
      <protection hidden="1"/>
    </xf>
    <xf numFmtId="9" fontId="106" fillId="5" borderId="18" xfId="1" applyFont="1" applyFill="1" applyBorder="1" applyAlignment="1" applyProtection="1">
      <alignment horizontal="center" vertical="center" wrapText="1"/>
      <protection hidden="1"/>
    </xf>
    <xf numFmtId="9" fontId="106" fillId="5" borderId="16" xfId="1" applyFont="1" applyFill="1" applyBorder="1" applyAlignment="1" applyProtection="1">
      <alignment horizontal="center" vertical="center" wrapText="1"/>
      <protection hidden="1"/>
    </xf>
    <xf numFmtId="9" fontId="106" fillId="5" borderId="23" xfId="1" applyFont="1" applyFill="1" applyBorder="1" applyAlignment="1" applyProtection="1">
      <alignment horizontal="center" vertical="center" wrapText="1"/>
      <protection hidden="1"/>
    </xf>
    <xf numFmtId="0" fontId="13" fillId="0" borderId="53" xfId="0" applyFont="1" applyBorder="1" applyAlignment="1" applyProtection="1">
      <alignment horizontal="justify" vertical="top" wrapText="1"/>
      <protection hidden="1"/>
    </xf>
    <xf numFmtId="0" fontId="13" fillId="0" borderId="28" xfId="0" applyFont="1" applyBorder="1" applyAlignment="1" applyProtection="1">
      <alignment horizontal="justify" vertical="top" wrapText="1"/>
      <protection hidden="1"/>
    </xf>
    <xf numFmtId="0" fontId="35" fillId="6" borderId="28" xfId="0" applyFont="1" applyFill="1" applyBorder="1" applyAlignment="1" applyProtection="1">
      <alignment horizontal="justify" vertical="top" wrapText="1"/>
      <protection hidden="1"/>
    </xf>
    <xf numFmtId="49" fontId="35" fillId="0" borderId="25" xfId="0" applyNumberFormat="1" applyFont="1" applyBorder="1" applyAlignment="1" applyProtection="1">
      <alignment horizontal="justify" vertical="top"/>
      <protection hidden="1"/>
    </xf>
    <xf numFmtId="0" fontId="215" fillId="0" borderId="42" xfId="0" applyFont="1" applyBorder="1" applyAlignment="1" applyProtection="1">
      <alignment horizontal="left" vertical="top" wrapText="1"/>
      <protection hidden="1"/>
    </xf>
    <xf numFmtId="0" fontId="215" fillId="0" borderId="37" xfId="0" applyFont="1" applyBorder="1" applyAlignment="1" applyProtection="1">
      <alignment horizontal="left" vertical="top" wrapText="1"/>
      <protection hidden="1"/>
    </xf>
    <xf numFmtId="0" fontId="215" fillId="0" borderId="43" xfId="0" applyFont="1" applyBorder="1" applyAlignment="1" applyProtection="1">
      <alignment horizontal="left" vertical="top" wrapText="1"/>
      <protection hidden="1"/>
    </xf>
    <xf numFmtId="0" fontId="215" fillId="0" borderId="45" xfId="0" applyFont="1" applyBorder="1" applyAlignment="1" applyProtection="1">
      <alignment horizontal="left" vertical="top" wrapText="1"/>
      <protection hidden="1"/>
    </xf>
    <xf numFmtId="0" fontId="215" fillId="0" borderId="0" xfId="0" applyFont="1" applyAlignment="1" applyProtection="1">
      <alignment horizontal="left" vertical="top" wrapText="1"/>
      <protection hidden="1"/>
    </xf>
    <xf numFmtId="0" fontId="215" fillId="0" borderId="46" xfId="0" applyFont="1" applyBorder="1" applyAlignment="1" applyProtection="1">
      <alignment horizontal="left" vertical="top" wrapText="1"/>
      <protection hidden="1"/>
    </xf>
    <xf numFmtId="0" fontId="215" fillId="0" borderId="44" xfId="0" applyFont="1" applyBorder="1" applyAlignment="1" applyProtection="1">
      <alignment horizontal="left" vertical="top" wrapText="1"/>
      <protection hidden="1"/>
    </xf>
    <xf numFmtId="0" fontId="215" fillId="0" borderId="32" xfId="0" applyFont="1" applyBorder="1" applyAlignment="1" applyProtection="1">
      <alignment horizontal="left" vertical="top" wrapText="1"/>
      <protection hidden="1"/>
    </xf>
    <xf numFmtId="0" fontId="215" fillId="0" borderId="47" xfId="0" applyFont="1" applyBorder="1" applyAlignment="1" applyProtection="1">
      <alignment horizontal="left" vertical="top" wrapText="1"/>
      <protection hidden="1"/>
    </xf>
    <xf numFmtId="0" fontId="35" fillId="0" borderId="9" xfId="0" applyFont="1" applyBorder="1" applyAlignment="1" applyProtection="1">
      <alignment horizontal="justify" vertical="top"/>
      <protection hidden="1"/>
    </xf>
    <xf numFmtId="0" fontId="40" fillId="0" borderId="9" xfId="0" applyFont="1" applyBorder="1" applyAlignment="1" applyProtection="1">
      <alignment horizontal="justify" vertical="top"/>
      <protection hidden="1"/>
    </xf>
    <xf numFmtId="0" fontId="40" fillId="0" borderId="15" xfId="0" applyFont="1" applyBorder="1" applyAlignment="1" applyProtection="1">
      <alignment horizontal="justify" vertical="top"/>
      <protection hidden="1"/>
    </xf>
    <xf numFmtId="0" fontId="40" fillId="0" borderId="0" xfId="0" applyFont="1" applyAlignment="1" applyProtection="1">
      <alignment horizontal="justify" vertical="top"/>
      <protection hidden="1"/>
    </xf>
    <xf numFmtId="0" fontId="40" fillId="0" borderId="7" xfId="0" applyFont="1" applyBorder="1" applyAlignment="1" applyProtection="1">
      <alignment horizontal="justify" vertical="top"/>
      <protection hidden="1"/>
    </xf>
    <xf numFmtId="0" fontId="215" fillId="0" borderId="143" xfId="0" applyFont="1" applyBorder="1" applyAlignment="1" applyProtection="1">
      <alignment vertical="top" wrapText="1"/>
      <protection hidden="1"/>
    </xf>
    <xf numFmtId="0" fontId="215" fillId="0" borderId="142" xfId="0" applyFont="1" applyBorder="1" applyAlignment="1" applyProtection="1">
      <alignment horizontal="center" vertical="top" wrapText="1"/>
      <protection hidden="1"/>
    </xf>
    <xf numFmtId="0" fontId="215" fillId="0" borderId="29" xfId="0" applyFont="1" applyBorder="1" applyAlignment="1" applyProtection="1">
      <alignment vertical="top" wrapText="1"/>
      <protection hidden="1"/>
    </xf>
    <xf numFmtId="0" fontId="214" fillId="0" borderId="81" xfId="0" applyFont="1" applyBorder="1" applyAlignment="1" applyProtection="1">
      <alignment horizontal="center" wrapText="1"/>
      <protection hidden="1"/>
    </xf>
    <xf numFmtId="0" fontId="215" fillId="0" borderId="81" xfId="0" applyFont="1" applyBorder="1" applyAlignment="1" applyProtection="1">
      <alignment horizontal="center" wrapText="1"/>
      <protection hidden="1"/>
    </xf>
    <xf numFmtId="0" fontId="214" fillId="0" borderId="50" xfId="0" applyFont="1" applyBorder="1" applyAlignment="1" applyProtection="1">
      <alignment horizontal="justify"/>
      <protection hidden="1"/>
    </xf>
    <xf numFmtId="0" fontId="214" fillId="0" borderId="28" xfId="0" applyFont="1" applyBorder="1" applyAlignment="1" applyProtection="1">
      <alignment horizontal="justify"/>
      <protection hidden="1"/>
    </xf>
    <xf numFmtId="0" fontId="214" fillId="0" borderId="44" xfId="0" applyFont="1" applyBorder="1" applyAlignment="1" applyProtection="1">
      <alignment horizontal="justify" wrapText="1"/>
      <protection hidden="1"/>
    </xf>
    <xf numFmtId="0" fontId="216" fillId="0" borderId="7" xfId="0" applyFont="1" applyBorder="1" applyAlignment="1" applyProtection="1">
      <alignment horizontal="justify" vertical="top" wrapText="1"/>
      <protection hidden="1"/>
    </xf>
    <xf numFmtId="0" fontId="13" fillId="0" borderId="32" xfId="0" applyFont="1" applyBorder="1" applyAlignment="1" applyProtection="1">
      <alignment horizontal="justify" vertical="top"/>
      <protection hidden="1"/>
    </xf>
    <xf numFmtId="49" fontId="42" fillId="5" borderId="4" xfId="0" applyNumberFormat="1" applyFont="1" applyFill="1" applyBorder="1" applyAlignment="1" applyProtection="1">
      <alignment horizontal="justify" vertical="top" wrapText="1"/>
      <protection hidden="1"/>
    </xf>
    <xf numFmtId="49" fontId="35" fillId="0" borderId="25" xfId="0" applyNumberFormat="1" applyFont="1" applyBorder="1" applyAlignment="1" applyProtection="1">
      <alignment horizontal="justify" vertical="top" wrapText="1"/>
      <protection hidden="1"/>
    </xf>
    <xf numFmtId="49" fontId="32" fillId="0" borderId="4" xfId="0" applyNumberFormat="1" applyFont="1" applyBorder="1" applyAlignment="1" applyProtection="1">
      <alignment horizontal="justify" vertical="top"/>
      <protection hidden="1"/>
    </xf>
    <xf numFmtId="0" fontId="105" fillId="5" borderId="5" xfId="1" applyNumberFormat="1" applyFont="1" applyFill="1" applyBorder="1" applyAlignment="1" applyProtection="1">
      <alignment horizontal="left" vertical="center" wrapText="1"/>
      <protection hidden="1"/>
    </xf>
    <xf numFmtId="0" fontId="75" fillId="4" borderId="0" xfId="0" applyFont="1" applyFill="1" applyAlignment="1" applyProtection="1">
      <alignment horizontal="left" vertical="top" wrapText="1"/>
      <protection hidden="1"/>
    </xf>
    <xf numFmtId="0" fontId="75" fillId="4" borderId="5" xfId="0" applyFont="1" applyFill="1" applyBorder="1" applyAlignment="1" applyProtection="1">
      <alignment horizontal="left" vertical="top" wrapText="1"/>
      <protection hidden="1"/>
    </xf>
    <xf numFmtId="0" fontId="1" fillId="0" borderId="54" xfId="2" applyNumberFormat="1" applyFont="1" applyBorder="1" applyAlignment="1" applyProtection="1">
      <alignment horizontal="left" vertical="top" wrapText="1"/>
      <protection locked="0"/>
    </xf>
    <xf numFmtId="0" fontId="1" fillId="0" borderId="5" xfId="2" applyNumberFormat="1" applyFont="1" applyBorder="1" applyAlignment="1" applyProtection="1">
      <alignment horizontal="left" vertical="top" wrapText="1"/>
      <protection locked="0"/>
    </xf>
    <xf numFmtId="0" fontId="1" fillId="0" borderId="55" xfId="2" applyNumberFormat="1" applyFont="1" applyBorder="1" applyAlignment="1" applyProtection="1">
      <alignment horizontal="left" vertical="top" wrapText="1"/>
      <protection locked="0"/>
    </xf>
    <xf numFmtId="0" fontId="13" fillId="0" borderId="2" xfId="0" applyFont="1" applyBorder="1" applyAlignment="1" applyProtection="1">
      <alignment horizontal="left" vertical="top" wrapText="1"/>
      <protection hidden="1"/>
    </xf>
    <xf numFmtId="0" fontId="13" fillId="0" borderId="0" xfId="0" applyFont="1" applyAlignment="1" applyProtection="1">
      <alignment horizontal="justify" vertical="top"/>
      <protection hidden="1"/>
    </xf>
    <xf numFmtId="0" fontId="75" fillId="4" borderId="0" xfId="0" applyFont="1" applyFill="1" applyAlignment="1" applyProtection="1">
      <alignment horizontal="left" vertical="center" wrapText="1"/>
      <protection hidden="1"/>
    </xf>
    <xf numFmtId="0" fontId="75" fillId="4" borderId="5" xfId="0" applyFont="1" applyFill="1" applyBorder="1" applyAlignment="1" applyProtection="1">
      <alignment horizontal="left" vertical="center" wrapText="1"/>
      <protection hidden="1"/>
    </xf>
    <xf numFmtId="0" fontId="1" fillId="0" borderId="72" xfId="0" applyFont="1" applyBorder="1" applyAlignment="1" applyProtection="1">
      <alignment vertical="top" wrapText="1"/>
      <protection locked="0"/>
    </xf>
    <xf numFmtId="0" fontId="40" fillId="0" borderId="32" xfId="0" applyFont="1" applyBorder="1" applyAlignment="1" applyProtection="1">
      <alignment horizontal="justify" vertical="top"/>
      <protection hidden="1"/>
    </xf>
    <xf numFmtId="0" fontId="20" fillId="0" borderId="21" xfId="0" applyFont="1" applyBorder="1" applyAlignment="1" applyProtection="1">
      <alignment horizontal="center" vertical="center" wrapText="1"/>
      <protection hidden="1"/>
    </xf>
    <xf numFmtId="0" fontId="20" fillId="0" borderId="22" xfId="0" applyFont="1" applyBorder="1" applyAlignment="1" applyProtection="1">
      <alignment horizontal="center" vertical="center" wrapText="1"/>
      <protection hidden="1"/>
    </xf>
    <xf numFmtId="0" fontId="31" fillId="0" borderId="18" xfId="0" applyFont="1" applyBorder="1" applyAlignment="1" applyProtection="1">
      <alignment horizontal="left" vertical="top" wrapText="1"/>
      <protection locked="0"/>
    </xf>
    <xf numFmtId="0" fontId="31" fillId="0" borderId="16" xfId="0" applyFont="1" applyBorder="1" applyAlignment="1" applyProtection="1">
      <alignment horizontal="left" vertical="top" wrapText="1"/>
      <protection locked="0"/>
    </xf>
    <xf numFmtId="0" fontId="31" fillId="0" borderId="68" xfId="0" applyFont="1" applyBorder="1" applyAlignment="1" applyProtection="1">
      <alignment horizontal="left" vertical="top" wrapText="1"/>
      <protection locked="0"/>
    </xf>
    <xf numFmtId="49" fontId="32" fillId="0" borderId="4" xfId="0" applyNumberFormat="1" applyFont="1" applyBorder="1" applyAlignment="1" applyProtection="1">
      <alignment horizontal="left" vertical="top"/>
      <protection hidden="1"/>
    </xf>
    <xf numFmtId="49" fontId="32" fillId="0" borderId="31" xfId="0" applyNumberFormat="1" applyFont="1" applyBorder="1" applyAlignment="1" applyProtection="1">
      <alignment horizontal="left" vertical="top"/>
      <protection hidden="1"/>
    </xf>
    <xf numFmtId="0" fontId="9" fillId="5" borderId="3" xfId="0" applyFont="1" applyFill="1" applyBorder="1" applyAlignment="1" applyProtection="1">
      <alignment vertical="center" wrapText="1"/>
      <protection hidden="1"/>
    </xf>
    <xf numFmtId="0" fontId="9" fillId="5" borderId="91" xfId="0" applyFont="1" applyFill="1" applyBorder="1" applyAlignment="1" applyProtection="1">
      <alignment vertical="center" wrapText="1"/>
      <protection hidden="1"/>
    </xf>
    <xf numFmtId="0" fontId="9" fillId="5" borderId="12" xfId="0" applyFont="1" applyFill="1" applyBorder="1" applyAlignment="1" applyProtection="1">
      <alignment vertical="center" wrapText="1"/>
      <protection hidden="1"/>
    </xf>
    <xf numFmtId="0" fontId="9" fillId="5" borderId="17" xfId="0" applyFont="1" applyFill="1" applyBorder="1" applyAlignment="1" applyProtection="1">
      <alignment vertical="center" wrapText="1"/>
      <protection hidden="1"/>
    </xf>
    <xf numFmtId="0" fontId="31" fillId="0" borderId="73" xfId="0" applyFont="1" applyBorder="1" applyAlignment="1" applyProtection="1">
      <alignment horizontal="left" vertical="top" wrapText="1"/>
      <protection locked="0"/>
    </xf>
    <xf numFmtId="49" fontId="42" fillId="5" borderId="8" xfId="0" applyNumberFormat="1" applyFont="1" applyFill="1" applyBorder="1" applyAlignment="1" applyProtection="1">
      <alignment horizontal="left" vertical="top"/>
      <protection hidden="1"/>
    </xf>
    <xf numFmtId="49" fontId="42" fillId="5" borderId="4" xfId="0" applyNumberFormat="1" applyFont="1" applyFill="1" applyBorder="1" applyAlignment="1" applyProtection="1">
      <alignment horizontal="left" vertical="top"/>
      <protection hidden="1"/>
    </xf>
    <xf numFmtId="49" fontId="42" fillId="5" borderId="11" xfId="0" applyNumberFormat="1" applyFont="1" applyFill="1" applyBorder="1" applyAlignment="1" applyProtection="1">
      <alignment horizontal="left" vertical="top"/>
      <protection hidden="1"/>
    </xf>
    <xf numFmtId="9" fontId="106" fillId="5" borderId="18" xfId="1" applyFont="1" applyFill="1" applyBorder="1" applyAlignment="1" applyProtection="1">
      <alignment horizontal="left" vertical="center" wrapText="1"/>
      <protection hidden="1"/>
    </xf>
    <xf numFmtId="9" fontId="106" fillId="5" borderId="16" xfId="1" applyFont="1" applyFill="1" applyBorder="1" applyAlignment="1" applyProtection="1">
      <alignment horizontal="left" vertical="center" wrapText="1"/>
      <protection hidden="1"/>
    </xf>
    <xf numFmtId="9" fontId="106" fillId="5" borderId="23" xfId="1" applyFont="1" applyFill="1" applyBorder="1" applyAlignment="1" applyProtection="1">
      <alignment horizontal="left" vertical="center" wrapText="1"/>
      <protection hidden="1"/>
    </xf>
    <xf numFmtId="49" fontId="35" fillId="0" borderId="8" xfId="0" applyNumberFormat="1" applyFont="1" applyBorder="1" applyAlignment="1" applyProtection="1">
      <alignment horizontal="left" vertical="top"/>
      <protection hidden="1"/>
    </xf>
    <xf numFmtId="0" fontId="85" fillId="0" borderId="0" xfId="0" applyFont="1" applyAlignment="1">
      <alignment horizontal="left" wrapText="1"/>
    </xf>
    <xf numFmtId="0" fontId="13" fillId="0" borderId="21" xfId="0" applyFont="1" applyBorder="1" applyAlignment="1" applyProtection="1">
      <alignment vertical="top" wrapText="1"/>
      <protection hidden="1"/>
    </xf>
    <xf numFmtId="0" fontId="13" fillId="0" borderId="22" xfId="0" applyFont="1" applyBorder="1" applyAlignment="1" applyProtection="1">
      <alignment vertical="top" wrapText="1"/>
      <protection hidden="1"/>
    </xf>
    <xf numFmtId="0" fontId="13" fillId="0" borderId="14" xfId="0" applyFont="1" applyBorder="1" applyAlignment="1" applyProtection="1">
      <alignment vertical="top" wrapText="1"/>
      <protection hidden="1"/>
    </xf>
    <xf numFmtId="0" fontId="13" fillId="0" borderId="9" xfId="0" applyFont="1" applyBorder="1" applyAlignment="1" applyProtection="1">
      <alignment vertical="top" wrapText="1"/>
      <protection hidden="1"/>
    </xf>
    <xf numFmtId="0" fontId="13" fillId="0" borderId="6" xfId="0" applyFont="1" applyBorder="1" applyAlignment="1" applyProtection="1">
      <alignment vertical="top" wrapText="1"/>
      <protection hidden="1"/>
    </xf>
    <xf numFmtId="0" fontId="13" fillId="0" borderId="0" xfId="0" applyFont="1" applyAlignment="1" applyProtection="1">
      <alignment vertical="top" wrapText="1"/>
      <protection hidden="1"/>
    </xf>
    <xf numFmtId="0" fontId="13" fillId="0" borderId="24" xfId="0" applyFont="1" applyBorder="1" applyAlignment="1" applyProtection="1">
      <alignment vertical="top" wrapText="1"/>
      <protection hidden="1"/>
    </xf>
    <xf numFmtId="0" fontId="13" fillId="0" borderId="12" xfId="0" applyFont="1" applyBorder="1" applyAlignment="1" applyProtection="1">
      <alignment vertical="top" wrapText="1"/>
      <protection hidden="1"/>
    </xf>
    <xf numFmtId="0" fontId="35" fillId="0" borderId="29" xfId="0" applyFont="1" applyBorder="1" applyAlignment="1" applyProtection="1">
      <alignment horizontal="justify" vertical="top" wrapText="1"/>
      <protection hidden="1"/>
    </xf>
    <xf numFmtId="0" fontId="31" fillId="0" borderId="67" xfId="0" applyFont="1" applyBorder="1" applyAlignment="1" applyProtection="1">
      <alignment vertical="top" wrapText="1"/>
      <protection locked="0"/>
    </xf>
    <xf numFmtId="0" fontId="31" fillId="0" borderId="16" xfId="0" applyFont="1" applyBorder="1" applyAlignment="1" applyProtection="1">
      <alignment vertical="top" wrapText="1"/>
      <protection locked="0"/>
    </xf>
    <xf numFmtId="0" fontId="31" fillId="0" borderId="72" xfId="0" applyFont="1" applyBorder="1" applyAlignment="1" applyProtection="1">
      <alignment horizontal="left" vertical="top" wrapText="1"/>
      <protection locked="0"/>
    </xf>
    <xf numFmtId="0" fontId="42" fillId="5" borderId="9" xfId="0" applyFont="1" applyFill="1" applyBorder="1" applyAlignment="1" applyProtection="1">
      <alignment vertical="top" wrapText="1"/>
      <protection hidden="1"/>
    </xf>
    <xf numFmtId="0" fontId="42" fillId="5" borderId="15" xfId="0" applyFont="1" applyFill="1" applyBorder="1" applyAlignment="1" applyProtection="1">
      <alignment vertical="top" wrapText="1"/>
      <protection hidden="1"/>
    </xf>
    <xf numFmtId="0" fontId="42" fillId="5" borderId="0" xfId="0" applyFont="1" applyFill="1" applyAlignment="1" applyProtection="1">
      <alignment vertical="top" wrapText="1"/>
      <protection hidden="1"/>
    </xf>
    <xf numFmtId="0" fontId="42" fillId="5" borderId="7" xfId="0" applyFont="1" applyFill="1" applyBorder="1" applyAlignment="1" applyProtection="1">
      <alignment vertical="top" wrapText="1"/>
      <protection hidden="1"/>
    </xf>
    <xf numFmtId="0" fontId="42" fillId="5" borderId="12" xfId="0" applyFont="1" applyFill="1" applyBorder="1" applyAlignment="1" applyProtection="1">
      <alignment vertical="top" wrapText="1"/>
      <protection hidden="1"/>
    </xf>
    <xf numFmtId="0" fontId="42" fillId="5" borderId="17" xfId="0" applyFont="1" applyFill="1" applyBorder="1" applyAlignment="1" applyProtection="1">
      <alignment vertical="top" wrapText="1"/>
      <protection hidden="1"/>
    </xf>
    <xf numFmtId="9" fontId="106" fillId="5" borderId="103" xfId="1" applyFont="1" applyFill="1" applyBorder="1" applyAlignment="1" applyProtection="1">
      <alignment horizontal="left" vertical="center" wrapText="1"/>
      <protection hidden="1"/>
    </xf>
    <xf numFmtId="0" fontId="13" fillId="0" borderId="64" xfId="0" applyFont="1" applyBorder="1" applyAlignment="1" applyProtection="1">
      <alignment horizontal="justify" vertical="top" wrapText="1"/>
      <protection hidden="1"/>
    </xf>
    <xf numFmtId="0" fontId="13" fillId="0" borderId="65" xfId="0" applyFont="1" applyBorder="1" applyAlignment="1" applyProtection="1">
      <alignment horizontal="justify" vertical="top" wrapText="1"/>
      <protection hidden="1"/>
    </xf>
    <xf numFmtId="0" fontId="13" fillId="0" borderId="66" xfId="0" applyFont="1" applyBorder="1" applyAlignment="1" applyProtection="1">
      <alignment horizontal="justify" vertical="top" wrapText="1"/>
      <protection hidden="1"/>
    </xf>
    <xf numFmtId="0" fontId="9" fillId="4" borderId="4" xfId="0" applyFont="1" applyFill="1" applyBorder="1" applyAlignment="1" applyProtection="1">
      <alignment horizontal="left"/>
      <protection hidden="1"/>
    </xf>
    <xf numFmtId="0" fontId="9" fillId="4" borderId="0" xfId="0" applyFont="1" applyFill="1" applyAlignment="1" applyProtection="1">
      <alignment horizontal="left"/>
      <protection hidden="1"/>
    </xf>
    <xf numFmtId="0" fontId="9" fillId="4" borderId="11" xfId="0" applyFont="1" applyFill="1" applyBorder="1" applyAlignment="1" applyProtection="1">
      <alignment horizontal="left"/>
      <protection hidden="1"/>
    </xf>
    <xf numFmtId="0" fontId="9" fillId="4" borderId="12" xfId="0" applyFont="1" applyFill="1" applyBorder="1" applyAlignment="1" applyProtection="1">
      <alignment horizontal="left"/>
      <protection hidden="1"/>
    </xf>
    <xf numFmtId="0" fontId="12" fillId="0" borderId="7" xfId="0" applyFont="1" applyBorder="1" applyAlignment="1" applyProtection="1">
      <alignment horizontal="justify" vertical="top" wrapText="1"/>
      <protection hidden="1"/>
    </xf>
    <xf numFmtId="0" fontId="31" fillId="0" borderId="67" xfId="0" applyFont="1" applyBorder="1" applyAlignment="1" applyProtection="1">
      <alignment horizontal="left" vertical="top" wrapText="1"/>
      <protection locked="0"/>
    </xf>
    <xf numFmtId="0" fontId="35" fillId="0" borderId="15" xfId="0" applyFont="1" applyBorder="1" applyAlignment="1" applyProtection="1">
      <alignment horizontal="justify" vertical="top" wrapText="1"/>
      <protection hidden="1"/>
    </xf>
    <xf numFmtId="2" fontId="35" fillId="0" borderId="0" xfId="0" applyNumberFormat="1" applyFont="1" applyAlignment="1" applyProtection="1">
      <alignment horizontal="center" vertical="top" wrapText="1"/>
      <protection hidden="1"/>
    </xf>
    <xf numFmtId="0" fontId="9" fillId="5" borderId="15" xfId="0" applyFont="1" applyFill="1" applyBorder="1" applyAlignment="1" applyProtection="1">
      <alignment horizontal="justify" vertical="top" wrapText="1"/>
      <protection hidden="1"/>
    </xf>
    <xf numFmtId="0" fontId="9" fillId="5" borderId="7" xfId="0" applyFont="1" applyFill="1" applyBorder="1" applyAlignment="1" applyProtection="1">
      <alignment horizontal="justify" vertical="top" wrapText="1"/>
      <protection hidden="1"/>
    </xf>
    <xf numFmtId="0" fontId="9" fillId="5" borderId="17" xfId="0" applyFont="1" applyFill="1" applyBorder="1" applyAlignment="1" applyProtection="1">
      <alignment horizontal="justify" vertical="top" wrapText="1"/>
      <protection hidden="1"/>
    </xf>
    <xf numFmtId="0" fontId="35" fillId="0" borderId="32" xfId="0" applyFont="1" applyBorder="1" applyAlignment="1" applyProtection="1">
      <alignment horizontal="left" vertical="top"/>
      <protection hidden="1"/>
    </xf>
    <xf numFmtId="0" fontId="35" fillId="0" borderId="33" xfId="0" applyFont="1" applyBorder="1" applyAlignment="1" applyProtection="1">
      <alignment horizontal="left" vertical="top"/>
      <protection hidden="1"/>
    </xf>
    <xf numFmtId="49" fontId="35" fillId="0" borderId="27" xfId="0" applyNumberFormat="1" applyFont="1" applyBorder="1" applyAlignment="1" applyProtection="1">
      <alignment horizontal="left" vertical="top"/>
      <protection hidden="1"/>
    </xf>
    <xf numFmtId="0" fontId="1" fillId="0" borderId="0" xfId="0" applyFont="1" applyAlignment="1" applyProtection="1">
      <alignment horizontal="left" vertical="top" wrapText="1"/>
      <protection hidden="1"/>
    </xf>
    <xf numFmtId="0" fontId="53" fillId="0" borderId="92" xfId="0" applyFont="1" applyBorder="1" applyAlignment="1" applyProtection="1">
      <alignment horizontal="center" wrapText="1"/>
      <protection hidden="1"/>
    </xf>
    <xf numFmtId="0" fontId="53" fillId="0" borderId="93" xfId="0" applyFont="1" applyBorder="1" applyAlignment="1" applyProtection="1">
      <alignment horizontal="center" wrapText="1"/>
      <protection hidden="1"/>
    </xf>
    <xf numFmtId="0" fontId="9" fillId="4" borderId="8" xfId="0" applyFont="1" applyFill="1" applyBorder="1" applyAlignment="1" applyProtection="1">
      <alignment horizontal="left"/>
      <protection hidden="1"/>
    </xf>
    <xf numFmtId="0" fontId="9" fillId="4" borderId="9" xfId="0" applyFont="1" applyFill="1" applyBorder="1" applyAlignment="1" applyProtection="1">
      <alignment horizontal="left"/>
      <protection hidden="1"/>
    </xf>
    <xf numFmtId="49" fontId="42" fillId="5" borderId="57" xfId="0" applyNumberFormat="1" applyFont="1" applyFill="1" applyBorder="1" applyAlignment="1" applyProtection="1">
      <alignment horizontal="left" vertical="top"/>
      <protection hidden="1"/>
    </xf>
    <xf numFmtId="0" fontId="52" fillId="0" borderId="0" xfId="0" applyFont="1" applyAlignment="1" applyProtection="1">
      <alignment horizontal="justify" vertical="top" wrapText="1"/>
      <protection hidden="1"/>
    </xf>
    <xf numFmtId="0" fontId="52" fillId="0" borderId="7" xfId="0" applyFont="1" applyBorder="1" applyAlignment="1" applyProtection="1">
      <alignment horizontal="justify" vertical="top" wrapText="1"/>
      <protection hidden="1"/>
    </xf>
    <xf numFmtId="49" fontId="35" fillId="0" borderId="27" xfId="0" applyNumberFormat="1" applyFont="1" applyBorder="1" applyAlignment="1" applyProtection="1">
      <alignment horizontal="left" vertical="top" wrapText="1"/>
      <protection hidden="1"/>
    </xf>
    <xf numFmtId="0" fontId="78" fillId="0" borderId="0" xfId="0" applyFont="1" applyAlignment="1" applyProtection="1">
      <alignment horizontal="center" wrapText="1"/>
      <protection hidden="1"/>
    </xf>
    <xf numFmtId="0" fontId="42" fillId="5" borderId="15" xfId="0" applyFont="1" applyFill="1" applyBorder="1" applyAlignment="1" applyProtection="1">
      <alignment horizontal="justify" vertical="top" wrapText="1"/>
      <protection hidden="1"/>
    </xf>
    <xf numFmtId="0" fontId="42" fillId="5" borderId="7" xfId="0" applyFont="1" applyFill="1" applyBorder="1" applyAlignment="1" applyProtection="1">
      <alignment horizontal="justify" vertical="top" wrapText="1"/>
      <protection hidden="1"/>
    </xf>
    <xf numFmtId="0" fontId="42" fillId="5" borderId="17" xfId="0" applyFont="1" applyFill="1" applyBorder="1" applyAlignment="1" applyProtection="1">
      <alignment horizontal="justify" vertical="top" wrapText="1"/>
      <protection hidden="1"/>
    </xf>
    <xf numFmtId="0" fontId="32" fillId="3" borderId="0" xfId="0" applyFont="1" applyFill="1" applyAlignment="1">
      <alignment horizontal="center" vertical="top" wrapText="1"/>
    </xf>
    <xf numFmtId="0" fontId="9" fillId="0" borderId="74" xfId="1" applyNumberFormat="1" applyFont="1" applyFill="1" applyBorder="1" applyAlignment="1" applyProtection="1">
      <alignment horizontal="center"/>
      <protection hidden="1"/>
    </xf>
    <xf numFmtId="0" fontId="9" fillId="0" borderId="65" xfId="1" applyNumberFormat="1" applyFont="1" applyFill="1" applyBorder="1" applyAlignment="1" applyProtection="1">
      <alignment horizontal="center"/>
      <protection hidden="1"/>
    </xf>
    <xf numFmtId="0" fontId="9" fillId="0" borderId="70" xfId="1" applyNumberFormat="1" applyFont="1" applyFill="1" applyBorder="1" applyAlignment="1" applyProtection="1">
      <alignment horizontal="center"/>
      <protection hidden="1"/>
    </xf>
    <xf numFmtId="0" fontId="42" fillId="4" borderId="57" xfId="0" applyFont="1" applyFill="1" applyBorder="1" applyAlignment="1" applyProtection="1">
      <alignment horizontal="justify" vertical="center" wrapText="1"/>
      <protection hidden="1"/>
    </xf>
    <xf numFmtId="0" fontId="42" fillId="4" borderId="3" xfId="0" applyFont="1" applyFill="1" applyBorder="1" applyAlignment="1" applyProtection="1">
      <alignment horizontal="justify" vertical="center" wrapText="1"/>
      <protection hidden="1"/>
    </xf>
    <xf numFmtId="0" fontId="42" fillId="4" borderId="11" xfId="0" applyFont="1" applyFill="1" applyBorder="1" applyAlignment="1" applyProtection="1">
      <alignment horizontal="justify" vertical="center" wrapText="1"/>
      <protection hidden="1"/>
    </xf>
    <xf numFmtId="0" fontId="42" fillId="4" borderId="12" xfId="0" applyFont="1" applyFill="1" applyBorder="1" applyAlignment="1" applyProtection="1">
      <alignment horizontal="justify" vertical="center" wrapText="1"/>
      <protection hidden="1"/>
    </xf>
    <xf numFmtId="0" fontId="20" fillId="0" borderId="14" xfId="0" applyFont="1" applyBorder="1" applyAlignment="1" applyProtection="1">
      <alignment horizontal="left" wrapText="1"/>
      <protection hidden="1"/>
    </xf>
    <xf numFmtId="0" fontId="20" fillId="0" borderId="9" xfId="0" applyFont="1" applyBorder="1" applyAlignment="1" applyProtection="1">
      <alignment horizontal="left" wrapText="1"/>
      <protection hidden="1"/>
    </xf>
    <xf numFmtId="0" fontId="20" fillId="0" borderId="15" xfId="0" applyFont="1" applyBorder="1" applyAlignment="1" applyProtection="1">
      <alignment horizontal="left" wrapText="1"/>
      <protection hidden="1"/>
    </xf>
    <xf numFmtId="0" fontId="20" fillId="0" borderId="6" xfId="0" applyFont="1" applyBorder="1" applyAlignment="1" applyProtection="1">
      <alignment horizontal="left" wrapText="1"/>
      <protection hidden="1"/>
    </xf>
    <xf numFmtId="0" fontId="20" fillId="0" borderId="0" xfId="0" applyFont="1" applyAlignment="1" applyProtection="1">
      <alignment horizontal="left" wrapText="1"/>
      <protection hidden="1"/>
    </xf>
    <xf numFmtId="0" fontId="20" fillId="0" borderId="7" xfId="0" applyFont="1" applyBorder="1" applyAlignment="1" applyProtection="1">
      <alignment horizontal="left" wrapText="1"/>
      <protection hidden="1"/>
    </xf>
    <xf numFmtId="0" fontId="20" fillId="0" borderId="24" xfId="0" applyFont="1" applyBorder="1" applyAlignment="1" applyProtection="1">
      <alignment horizontal="left" wrapText="1"/>
      <protection hidden="1"/>
    </xf>
    <xf numFmtId="0" fontId="20" fillId="0" borderId="12" xfId="0" applyFont="1" applyBorder="1" applyAlignment="1" applyProtection="1">
      <alignment horizontal="left" wrapText="1"/>
      <protection hidden="1"/>
    </xf>
    <xf numFmtId="0" fontId="20" fillId="0" borderId="17" xfId="0" applyFont="1" applyBorder="1" applyAlignment="1" applyProtection="1">
      <alignment horizontal="left" wrapText="1"/>
      <protection hidden="1"/>
    </xf>
    <xf numFmtId="0" fontId="1" fillId="0" borderId="1" xfId="0" applyFont="1" applyBorder="1" applyAlignment="1" applyProtection="1">
      <alignment horizontal="left" vertical="top" wrapText="1"/>
      <protection hidden="1"/>
    </xf>
    <xf numFmtId="0" fontId="1" fillId="0" borderId="1" xfId="0" applyFont="1" applyBorder="1" applyAlignment="1" applyProtection="1">
      <alignment vertical="top" wrapText="1"/>
      <protection hidden="1"/>
    </xf>
    <xf numFmtId="0" fontId="109" fillId="0" borderId="1" xfId="0" applyFont="1" applyBorder="1" applyAlignment="1" applyProtection="1">
      <alignment horizontal="center" wrapText="1"/>
      <protection hidden="1"/>
    </xf>
    <xf numFmtId="0" fontId="13" fillId="0" borderId="1" xfId="0" applyFont="1" applyBorder="1" applyAlignment="1" applyProtection="1">
      <alignment horizontal="center"/>
      <protection hidden="1"/>
    </xf>
    <xf numFmtId="14" fontId="13" fillId="0" borderId="1" xfId="0" applyNumberFormat="1"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42" fillId="0" borderId="1" xfId="0" applyFont="1" applyBorder="1" applyAlignment="1" applyProtection="1">
      <alignment horizontal="center" wrapText="1"/>
      <protection hidden="1"/>
    </xf>
    <xf numFmtId="0" fontId="35" fillId="0" borderId="21" xfId="0" applyFont="1" applyBorder="1" applyAlignment="1" applyProtection="1">
      <alignment horizontal="left" vertical="top" wrapText="1"/>
      <protection locked="0"/>
    </xf>
    <xf numFmtId="0" fontId="35" fillId="0" borderId="2" xfId="0" applyFont="1" applyBorder="1" applyAlignment="1" applyProtection="1">
      <alignment horizontal="left" vertical="top" wrapText="1"/>
      <protection locked="0"/>
    </xf>
    <xf numFmtId="0" fontId="35" fillId="0" borderId="22" xfId="0" applyFont="1" applyBorder="1" applyAlignment="1" applyProtection="1">
      <alignment horizontal="left" vertical="top" wrapText="1"/>
      <protection locked="0"/>
    </xf>
    <xf numFmtId="0" fontId="9" fillId="0" borderId="21" xfId="0" applyFont="1" applyBorder="1" applyAlignment="1">
      <alignment horizontal="center"/>
    </xf>
    <xf numFmtId="0" fontId="9" fillId="0" borderId="2" xfId="0" applyFont="1" applyBorder="1" applyAlignment="1">
      <alignment horizontal="center"/>
    </xf>
    <xf numFmtId="0" fontId="10" fillId="0" borderId="21" xfId="0" applyFont="1" applyBorder="1" applyAlignment="1">
      <alignment horizontal="left" vertical="top"/>
    </xf>
    <xf numFmtId="0" fontId="10" fillId="0" borderId="2" xfId="0" applyFont="1" applyBorder="1" applyAlignment="1">
      <alignment horizontal="left" vertical="top"/>
    </xf>
    <xf numFmtId="0" fontId="13" fillId="0" borderId="78" xfId="0" applyFont="1" applyBorder="1" applyAlignment="1" applyProtection="1">
      <alignment horizontal="left" vertical="top" wrapText="1"/>
      <protection locked="0" hidden="1"/>
    </xf>
    <xf numFmtId="0" fontId="13" fillId="0" borderId="75" xfId="0" applyFont="1" applyBorder="1" applyAlignment="1" applyProtection="1">
      <alignment horizontal="left" vertical="top"/>
      <protection locked="0" hidden="1"/>
    </xf>
    <xf numFmtId="0" fontId="42" fillId="0" borderId="1" xfId="0" applyFont="1" applyBorder="1" applyAlignment="1">
      <alignment horizontal="center" wrapText="1"/>
    </xf>
    <xf numFmtId="0" fontId="20" fillId="0" borderId="74" xfId="0" applyFont="1" applyBorder="1" applyAlignment="1" applyProtection="1">
      <alignment horizontal="center" wrapText="1"/>
      <protection hidden="1"/>
    </xf>
    <xf numFmtId="0" fontId="111" fillId="0" borderId="70" xfId="0" applyFont="1" applyBorder="1" applyAlignment="1" applyProtection="1">
      <alignment horizontal="center" wrapText="1"/>
      <protection hidden="1"/>
    </xf>
    <xf numFmtId="0" fontId="111" fillId="0" borderId="1" xfId="0" applyFont="1" applyBorder="1" applyAlignment="1" applyProtection="1">
      <alignment horizontal="center" wrapText="1"/>
      <protection hidden="1"/>
    </xf>
    <xf numFmtId="0" fontId="9" fillId="0" borderId="1" xfId="0" applyFont="1" applyBorder="1" applyAlignment="1">
      <alignment horizontal="left" wrapText="1"/>
    </xf>
    <xf numFmtId="0" fontId="10" fillId="0" borderId="1" xfId="0" applyFont="1" applyBorder="1" applyAlignment="1">
      <alignment horizontal="left" vertical="top" wrapText="1"/>
    </xf>
    <xf numFmtId="0" fontId="13" fillId="0" borderId="21" xfId="0" applyFont="1" applyBorder="1" applyAlignment="1" applyProtection="1">
      <alignment horizontal="left" vertical="top" wrapText="1"/>
      <protection locked="0"/>
    </xf>
    <xf numFmtId="0" fontId="13" fillId="0" borderId="2" xfId="0" applyFont="1" applyBorder="1" applyAlignment="1" applyProtection="1">
      <alignment horizontal="left" vertical="top" wrapText="1"/>
      <protection locked="0"/>
    </xf>
    <xf numFmtId="0" fontId="35" fillId="0" borderId="100" xfId="0" applyFont="1" applyBorder="1" applyAlignment="1" applyProtection="1">
      <alignment horizontal="justify" vertical="top" wrapText="1"/>
      <protection hidden="1"/>
    </xf>
    <xf numFmtId="0" fontId="12" fillId="0" borderId="100" xfId="0" applyFont="1" applyBorder="1" applyAlignment="1" applyProtection="1">
      <alignment horizontal="justify" vertical="top" wrapText="1"/>
      <protection hidden="1"/>
    </xf>
    <xf numFmtId="0" fontId="11" fillId="0" borderId="19" xfId="0" applyFont="1" applyBorder="1" applyAlignment="1" applyProtection="1">
      <alignment horizontal="left"/>
      <protection hidden="1"/>
    </xf>
    <xf numFmtId="0" fontId="11" fillId="0" borderId="75" xfId="0" applyFont="1" applyBorder="1" applyAlignment="1" applyProtection="1">
      <alignment horizontal="left"/>
      <protection hidden="1"/>
    </xf>
    <xf numFmtId="0" fontId="11" fillId="0" borderId="20" xfId="0" applyFont="1" applyBorder="1" applyAlignment="1" applyProtection="1">
      <alignment horizontal="left"/>
      <protection hidden="1"/>
    </xf>
    <xf numFmtId="0" fontId="55" fillId="0" borderId="87" xfId="0" applyFont="1" applyBorder="1" applyAlignment="1" applyProtection="1">
      <alignment horizontal="left" vertical="top"/>
      <protection hidden="1"/>
    </xf>
    <xf numFmtId="0" fontId="55" fillId="0" borderId="76" xfId="0" applyFont="1" applyBorder="1" applyAlignment="1" applyProtection="1">
      <alignment horizontal="left" vertical="top"/>
      <protection hidden="1"/>
    </xf>
    <xf numFmtId="0" fontId="55" fillId="0" borderId="99" xfId="0" applyFont="1" applyBorder="1" applyAlignment="1" applyProtection="1">
      <alignment horizontal="left" vertical="top"/>
      <protection hidden="1"/>
    </xf>
    <xf numFmtId="0" fontId="118" fillId="0" borderId="97" xfId="0" applyFont="1" applyBorder="1" applyAlignment="1" applyProtection="1">
      <alignment horizontal="left" vertical="top" wrapText="1"/>
      <protection hidden="1"/>
    </xf>
    <xf numFmtId="0" fontId="118" fillId="0" borderId="0" xfId="0" applyFont="1" applyAlignment="1" applyProtection="1">
      <alignment horizontal="left" vertical="top" wrapText="1"/>
      <protection hidden="1"/>
    </xf>
    <xf numFmtId="0" fontId="118" fillId="0" borderId="100" xfId="0" applyFont="1" applyBorder="1" applyAlignment="1" applyProtection="1">
      <alignment horizontal="left" vertical="top" wrapText="1"/>
      <protection hidden="1"/>
    </xf>
    <xf numFmtId="0" fontId="35" fillId="0" borderId="100" xfId="0" applyFont="1" applyBorder="1" applyAlignment="1" applyProtection="1">
      <alignment horizontal="left" vertical="top" wrapText="1"/>
      <protection hidden="1"/>
    </xf>
    <xf numFmtId="0" fontId="35" fillId="0" borderId="82" xfId="0" applyFont="1" applyBorder="1" applyAlignment="1" applyProtection="1">
      <alignment horizontal="left" vertical="top" wrapText="1"/>
      <protection hidden="1"/>
    </xf>
    <xf numFmtId="0" fontId="35" fillId="0" borderId="101" xfId="0" applyFont="1" applyBorder="1" applyAlignment="1" applyProtection="1">
      <alignment horizontal="left" vertical="top" wrapText="1"/>
      <protection hidden="1"/>
    </xf>
    <xf numFmtId="0" fontId="35" fillId="0" borderId="86" xfId="0" applyFont="1" applyBorder="1" applyAlignment="1" applyProtection="1">
      <alignment horizontal="left" vertical="top" wrapText="1"/>
      <protection hidden="1"/>
    </xf>
    <xf numFmtId="0" fontId="55" fillId="0" borderId="97" xfId="0" applyFont="1" applyBorder="1" applyAlignment="1" applyProtection="1">
      <alignment horizontal="left" vertical="top"/>
      <protection hidden="1"/>
    </xf>
    <xf numFmtId="0" fontId="55" fillId="0" borderId="0" xfId="0" applyFont="1" applyAlignment="1" applyProtection="1">
      <alignment horizontal="left" vertical="top"/>
      <protection hidden="1"/>
    </xf>
    <xf numFmtId="0" fontId="55" fillId="0" borderId="100" xfId="0" applyFont="1" applyBorder="1" applyAlignment="1" applyProtection="1">
      <alignment horizontal="left" vertical="top"/>
      <protection hidden="1"/>
    </xf>
    <xf numFmtId="0" fontId="35" fillId="0" borderId="100" xfId="0" applyFont="1" applyBorder="1" applyAlignment="1" applyProtection="1">
      <alignment horizontal="left" vertical="top"/>
      <protection hidden="1"/>
    </xf>
    <xf numFmtId="0" fontId="12" fillId="0" borderId="78" xfId="0" applyFont="1" applyBorder="1" applyAlignment="1" applyProtection="1">
      <alignment horizontal="justify" vertical="top" wrapText="1"/>
      <protection hidden="1"/>
    </xf>
    <xf numFmtId="0" fontId="12" fillId="0" borderId="101" xfId="0" applyFont="1" applyBorder="1" applyAlignment="1" applyProtection="1">
      <alignment horizontal="justify" vertical="top" wrapText="1"/>
      <protection hidden="1"/>
    </xf>
    <xf numFmtId="0" fontId="12" fillId="0" borderId="0" xfId="0" applyFont="1" applyAlignment="1" applyProtection="1">
      <alignment horizontal="left" vertical="top"/>
      <protection hidden="1"/>
    </xf>
    <xf numFmtId="0" fontId="12" fillId="0" borderId="100" xfId="0" applyFont="1" applyBorder="1" applyAlignment="1" applyProtection="1">
      <alignment horizontal="left" vertical="top"/>
      <protection hidden="1"/>
    </xf>
    <xf numFmtId="0" fontId="13" fillId="0" borderId="0" xfId="0" applyFont="1" applyAlignment="1" applyProtection="1">
      <alignment horizontal="left" vertical="top"/>
      <protection hidden="1"/>
    </xf>
    <xf numFmtId="0" fontId="13" fillId="14" borderId="75" xfId="0" applyFont="1" applyFill="1" applyBorder="1" applyAlignment="1" applyProtection="1">
      <alignment horizontal="left" vertical="top"/>
      <protection locked="0"/>
    </xf>
    <xf numFmtId="0" fontId="13" fillId="14" borderId="75" xfId="0" applyFont="1" applyFill="1" applyBorder="1" applyAlignment="1" applyProtection="1">
      <alignment horizontal="left"/>
      <protection locked="0"/>
    </xf>
    <xf numFmtId="0" fontId="13" fillId="14" borderId="78" xfId="0" applyFont="1" applyFill="1" applyBorder="1" applyAlignment="1" applyProtection="1">
      <alignment horizontal="left" vertical="top" wrapText="1"/>
      <protection locked="0"/>
    </xf>
    <xf numFmtId="0" fontId="199" fillId="0" borderId="76" xfId="0" applyFont="1" applyBorder="1" applyAlignment="1" applyProtection="1">
      <alignment horizontal="left" vertical="top" wrapText="1"/>
      <protection hidden="1"/>
    </xf>
    <xf numFmtId="0" fontId="199" fillId="0" borderId="0" xfId="0" applyFont="1" applyAlignment="1" applyProtection="1">
      <alignment horizontal="left" vertical="top" wrapText="1"/>
      <protection hidden="1"/>
    </xf>
    <xf numFmtId="0" fontId="55" fillId="0" borderId="97" xfId="0" applyFont="1" applyBorder="1" applyAlignment="1" applyProtection="1">
      <alignment horizontal="left" vertical="top" wrapText="1"/>
      <protection hidden="1"/>
    </xf>
    <xf numFmtId="0" fontId="55" fillId="0" borderId="0" xfId="0" applyFont="1" applyAlignment="1" applyProtection="1">
      <alignment horizontal="left" vertical="top" wrapText="1"/>
      <protection hidden="1"/>
    </xf>
    <xf numFmtId="0" fontId="55" fillId="0" borderId="100" xfId="0" applyFont="1" applyBorder="1" applyAlignment="1" applyProtection="1">
      <alignment horizontal="left" vertical="top" wrapText="1"/>
      <protection hidden="1"/>
    </xf>
    <xf numFmtId="0" fontId="35" fillId="0" borderId="101" xfId="0" applyFont="1" applyBorder="1" applyAlignment="1" applyProtection="1">
      <alignment horizontal="justify" vertical="top" wrapText="1"/>
      <protection hidden="1"/>
    </xf>
    <xf numFmtId="0" fontId="20" fillId="0" borderId="14" xfId="0" applyFont="1" applyBorder="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20" fillId="0" borderId="15" xfId="0" applyFont="1" applyBorder="1" applyAlignment="1" applyProtection="1">
      <alignment horizontal="left" vertical="center" wrapText="1"/>
      <protection hidden="1"/>
    </xf>
    <xf numFmtId="0" fontId="20" fillId="0" borderId="24" xfId="0" applyFont="1" applyBorder="1" applyAlignment="1" applyProtection="1">
      <alignment horizontal="left" vertical="center" wrapText="1"/>
      <protection hidden="1"/>
    </xf>
    <xf numFmtId="0" fontId="20" fillId="0" borderId="12" xfId="0" applyFont="1" applyBorder="1" applyAlignment="1" applyProtection="1">
      <alignment horizontal="left" vertical="center" wrapText="1"/>
      <protection hidden="1"/>
    </xf>
    <xf numFmtId="0" fontId="20" fillId="0" borderId="17" xfId="0" applyFont="1" applyBorder="1" applyAlignment="1" applyProtection="1">
      <alignment horizontal="left" vertical="center" wrapText="1"/>
      <protection hidden="1"/>
    </xf>
    <xf numFmtId="0" fontId="202" fillId="0" borderId="14" xfId="0" applyFont="1" applyBorder="1" applyAlignment="1" applyProtection="1">
      <alignment horizontal="center" vertical="center" wrapText="1"/>
      <protection hidden="1"/>
    </xf>
    <xf numFmtId="0" fontId="202" fillId="0" borderId="9" xfId="0" applyFont="1" applyBorder="1" applyAlignment="1" applyProtection="1">
      <alignment horizontal="center" vertical="center" wrapText="1"/>
      <protection hidden="1"/>
    </xf>
    <xf numFmtId="0" fontId="202" fillId="0" borderId="15" xfId="0" applyFont="1" applyBorder="1" applyAlignment="1" applyProtection="1">
      <alignment horizontal="center" vertical="center" wrapText="1"/>
      <protection hidden="1"/>
    </xf>
    <xf numFmtId="0" fontId="202" fillId="0" borderId="24" xfId="0" applyFont="1" applyBorder="1" applyAlignment="1" applyProtection="1">
      <alignment horizontal="center" vertical="center" wrapText="1"/>
      <protection hidden="1"/>
    </xf>
    <xf numFmtId="0" fontId="202" fillId="0" borderId="12" xfId="0" applyFont="1" applyBorder="1" applyAlignment="1" applyProtection="1">
      <alignment horizontal="center" vertical="center" wrapText="1"/>
      <protection hidden="1"/>
    </xf>
    <xf numFmtId="0" fontId="202" fillId="0" borderId="17" xfId="0" applyFont="1" applyBorder="1" applyAlignment="1" applyProtection="1">
      <alignment horizontal="center" vertical="center" wrapText="1"/>
      <protection hidden="1"/>
    </xf>
    <xf numFmtId="0" fontId="13" fillId="0" borderId="63" xfId="0" applyFont="1" applyBorder="1" applyAlignment="1" applyProtection="1">
      <alignment horizontal="left" vertical="top" wrapText="1"/>
      <protection hidden="1"/>
    </xf>
    <xf numFmtId="0" fontId="118" fillId="0" borderId="97" xfId="0" applyFont="1" applyBorder="1" applyAlignment="1" applyProtection="1">
      <alignment horizontal="left"/>
      <protection hidden="1"/>
    </xf>
    <xf numFmtId="0" fontId="118" fillId="0" borderId="0" xfId="0" applyFont="1" applyAlignment="1" applyProtection="1">
      <alignment horizontal="left"/>
      <protection hidden="1"/>
    </xf>
    <xf numFmtId="0" fontId="118" fillId="0" borderId="100" xfId="0" applyFont="1" applyBorder="1" applyAlignment="1" applyProtection="1">
      <alignment horizontal="left"/>
      <protection hidden="1"/>
    </xf>
    <xf numFmtId="0" fontId="42" fillId="0" borderId="19" xfId="0" applyFont="1" applyBorder="1" applyAlignment="1" applyProtection="1">
      <alignment horizontal="left"/>
      <protection hidden="1"/>
    </xf>
    <xf numFmtId="0" fontId="42" fillId="0" borderId="75" xfId="0" applyFont="1" applyBorder="1" applyAlignment="1" applyProtection="1">
      <alignment horizontal="left"/>
      <protection hidden="1"/>
    </xf>
    <xf numFmtId="0" fontId="42" fillId="0" borderId="20" xfId="0" applyFont="1" applyBorder="1" applyAlignment="1" applyProtection="1">
      <alignment horizontal="left"/>
      <protection hidden="1"/>
    </xf>
    <xf numFmtId="0" fontId="118" fillId="0" borderId="87" xfId="0" applyFont="1" applyBorder="1" applyAlignment="1" applyProtection="1">
      <alignment horizontal="left"/>
      <protection hidden="1"/>
    </xf>
    <xf numFmtId="0" fontId="118" fillId="0" borderId="76" xfId="0" applyFont="1" applyBorder="1" applyAlignment="1" applyProtection="1">
      <alignment horizontal="left"/>
      <protection hidden="1"/>
    </xf>
    <xf numFmtId="0" fontId="118" fillId="0" borderId="99" xfId="0" applyFont="1" applyBorder="1" applyAlignment="1" applyProtection="1">
      <alignment horizontal="left"/>
      <protection hidden="1"/>
    </xf>
    <xf numFmtId="0" fontId="175" fillId="0" borderId="0" xfId="0" applyFont="1" applyAlignment="1" applyProtection="1">
      <alignment horizontal="left" vertical="top" wrapText="1"/>
      <protection hidden="1"/>
    </xf>
    <xf numFmtId="0" fontId="38" fillId="0" borderId="76" xfId="0" applyFont="1" applyBorder="1" applyAlignment="1" applyProtection="1">
      <alignment horizontal="left" vertical="top" wrapText="1"/>
      <protection hidden="1"/>
    </xf>
    <xf numFmtId="0" fontId="9" fillId="0" borderId="77" xfId="0" applyFont="1" applyBorder="1" applyAlignment="1" applyProtection="1">
      <alignment horizontal="center" wrapText="1"/>
      <protection hidden="1"/>
    </xf>
    <xf numFmtId="0" fontId="9" fillId="0" borderId="86" xfId="0" applyFont="1" applyBorder="1" applyAlignment="1" applyProtection="1">
      <alignment horizontal="center" wrapText="1"/>
      <protection hidden="1"/>
    </xf>
    <xf numFmtId="0" fontId="9" fillId="0" borderId="63" xfId="0" applyFont="1" applyBorder="1" applyAlignment="1" applyProtection="1">
      <alignment horizontal="center" wrapText="1"/>
      <protection hidden="1"/>
    </xf>
    <xf numFmtId="0" fontId="9" fillId="0" borderId="63" xfId="0" applyFont="1" applyBorder="1" applyAlignment="1" applyProtection="1">
      <alignment horizontal="left" vertical="top" wrapText="1"/>
      <protection hidden="1"/>
    </xf>
    <xf numFmtId="0" fontId="133" fillId="0" borderId="14" xfId="0" applyFont="1" applyBorder="1" applyAlignment="1" applyProtection="1">
      <alignment horizontal="left" vertical="center" wrapText="1"/>
      <protection hidden="1"/>
    </xf>
    <xf numFmtId="0" fontId="133" fillId="0" borderId="9" xfId="0" applyFont="1" applyBorder="1" applyAlignment="1" applyProtection="1">
      <alignment horizontal="left" vertical="center" wrapText="1"/>
      <protection hidden="1"/>
    </xf>
    <xf numFmtId="0" fontId="133" fillId="0" borderId="15" xfId="0" applyFont="1" applyBorder="1" applyAlignment="1" applyProtection="1">
      <alignment horizontal="left" vertical="center" wrapText="1"/>
      <protection hidden="1"/>
    </xf>
    <xf numFmtId="0" fontId="133" fillId="0" borderId="24" xfId="0" applyFont="1" applyBorder="1" applyAlignment="1" applyProtection="1">
      <alignment horizontal="left" vertical="center" wrapText="1"/>
      <protection hidden="1"/>
    </xf>
    <xf numFmtId="0" fontId="133" fillId="0" borderId="12" xfId="0" applyFont="1" applyBorder="1" applyAlignment="1" applyProtection="1">
      <alignment horizontal="left" vertical="center" wrapText="1"/>
      <protection hidden="1"/>
    </xf>
    <xf numFmtId="0" fontId="133" fillId="0" borderId="17" xfId="0" applyFont="1" applyBorder="1" applyAlignment="1" applyProtection="1">
      <alignment horizontal="left" vertical="center" wrapText="1"/>
      <protection hidden="1"/>
    </xf>
    <xf numFmtId="0" fontId="128" fillId="0" borderId="14" xfId="0" applyFont="1" applyBorder="1" applyAlignment="1" applyProtection="1">
      <alignment horizontal="center" vertical="center" wrapText="1"/>
      <protection hidden="1"/>
    </xf>
    <xf numFmtId="0" fontId="128" fillId="0" borderId="9" xfId="0" applyFont="1" applyBorder="1" applyAlignment="1" applyProtection="1">
      <alignment horizontal="center" vertical="center" wrapText="1"/>
      <protection hidden="1"/>
    </xf>
    <xf numFmtId="0" fontId="128" fillId="0" borderId="15" xfId="0" applyFont="1" applyBorder="1" applyAlignment="1" applyProtection="1">
      <alignment horizontal="center" vertical="center" wrapText="1"/>
      <protection hidden="1"/>
    </xf>
    <xf numFmtId="0" fontId="128" fillId="0" borderId="24" xfId="0" applyFont="1" applyBorder="1" applyAlignment="1" applyProtection="1">
      <alignment horizontal="center" vertical="center" wrapText="1"/>
      <protection hidden="1"/>
    </xf>
    <xf numFmtId="0" fontId="128" fillId="0" borderId="12" xfId="0" applyFont="1" applyBorder="1" applyAlignment="1" applyProtection="1">
      <alignment horizontal="center" vertical="center" wrapText="1"/>
      <protection hidden="1"/>
    </xf>
    <xf numFmtId="0" fontId="128" fillId="0" borderId="17" xfId="0" applyFont="1" applyBorder="1" applyAlignment="1" applyProtection="1">
      <alignment horizontal="center" vertical="center" wrapText="1"/>
      <protection hidden="1"/>
    </xf>
    <xf numFmtId="0" fontId="82" fillId="0" borderId="9" xfId="0" applyFont="1" applyBorder="1" applyAlignment="1" applyProtection="1">
      <alignment horizontal="left" vertical="top" wrapText="1"/>
      <protection hidden="1"/>
    </xf>
    <xf numFmtId="0" fontId="153" fillId="0" borderId="12" xfId="0" quotePrefix="1" applyFont="1" applyBorder="1" applyAlignment="1">
      <alignment horizontal="left" vertical="top" wrapText="1"/>
    </xf>
    <xf numFmtId="0" fontId="101" fillId="0" borderId="0" xfId="0" applyFont="1" applyAlignment="1">
      <alignment horizontal="left" vertical="top" wrapText="1"/>
    </xf>
    <xf numFmtId="0" fontId="20" fillId="0" borderId="74" xfId="0" applyFont="1" applyBorder="1" applyAlignment="1">
      <alignment horizontal="center" wrapText="1"/>
    </xf>
    <xf numFmtId="0" fontId="20" fillId="0" borderId="70" xfId="0" applyFont="1" applyBorder="1" applyAlignment="1">
      <alignment horizontal="center" wrapText="1"/>
    </xf>
    <xf numFmtId="0" fontId="24" fillId="0" borderId="115" xfId="0" applyFont="1" applyBorder="1" applyAlignment="1">
      <alignment horizontal="center" wrapText="1"/>
    </xf>
    <xf numFmtId="0" fontId="24" fillId="0" borderId="116" xfId="0" applyFont="1" applyBorder="1" applyAlignment="1">
      <alignment horizontal="center" wrapText="1"/>
    </xf>
    <xf numFmtId="0" fontId="189" fillId="0" borderId="9" xfId="0" applyFont="1" applyBorder="1" applyAlignment="1" applyProtection="1">
      <alignment horizontal="left" vertical="top" wrapText="1"/>
      <protection hidden="1"/>
    </xf>
    <xf numFmtId="0" fontId="189" fillId="0" borderId="0" xfId="0" applyFont="1" applyAlignment="1" applyProtection="1">
      <alignment horizontal="left" vertical="top" wrapText="1"/>
      <protection hidden="1"/>
    </xf>
    <xf numFmtId="0" fontId="42" fillId="0" borderId="14" xfId="0" applyFont="1" applyBorder="1" applyAlignment="1" applyProtection="1">
      <alignment horizontal="left" vertical="center"/>
      <protection hidden="1"/>
    </xf>
    <xf numFmtId="0" fontId="42" fillId="0" borderId="9" xfId="0" applyFont="1" applyBorder="1" applyAlignment="1" applyProtection="1">
      <alignment horizontal="left" vertical="center"/>
      <protection hidden="1"/>
    </xf>
    <xf numFmtId="0" fontId="42" fillId="0" borderId="15" xfId="0" applyFont="1" applyBorder="1" applyAlignment="1" applyProtection="1">
      <alignment horizontal="left" vertical="center"/>
      <protection hidden="1"/>
    </xf>
    <xf numFmtId="0" fontId="42" fillId="0" borderId="24" xfId="0" applyFont="1" applyBorder="1" applyAlignment="1" applyProtection="1">
      <alignment horizontal="left" vertical="center"/>
      <protection hidden="1"/>
    </xf>
    <xf numFmtId="0" fontId="42" fillId="0" borderId="12" xfId="0" applyFont="1" applyBorder="1" applyAlignment="1" applyProtection="1">
      <alignment horizontal="left" vertical="center"/>
      <protection hidden="1"/>
    </xf>
    <xf numFmtId="0" fontId="42" fillId="0" borderId="17" xfId="0" applyFont="1" applyBorder="1" applyAlignment="1" applyProtection="1">
      <alignment horizontal="left" vertical="center"/>
      <protection hidden="1"/>
    </xf>
    <xf numFmtId="0" fontId="93" fillId="0" borderId="14" xfId="0" applyFont="1" applyBorder="1" applyAlignment="1" applyProtection="1">
      <alignment horizontal="center" vertical="center"/>
      <protection hidden="1"/>
    </xf>
    <xf numFmtId="0" fontId="93" fillId="0" borderId="9" xfId="0" applyFont="1" applyBorder="1" applyAlignment="1" applyProtection="1">
      <alignment horizontal="center" vertical="center"/>
      <protection hidden="1"/>
    </xf>
    <xf numFmtId="0" fontId="93" fillId="0" borderId="15" xfId="0" applyFont="1" applyBorder="1" applyAlignment="1" applyProtection="1">
      <alignment horizontal="center" vertical="center"/>
      <protection hidden="1"/>
    </xf>
    <xf numFmtId="0" fontId="93" fillId="0" borderId="24" xfId="0" applyFont="1" applyBorder="1" applyAlignment="1" applyProtection="1">
      <alignment horizontal="center" vertical="center"/>
      <protection hidden="1"/>
    </xf>
    <xf numFmtId="0" fontId="93" fillId="0" borderId="12" xfId="0" applyFont="1" applyBorder="1" applyAlignment="1" applyProtection="1">
      <alignment horizontal="center" vertical="center"/>
      <protection hidden="1"/>
    </xf>
    <xf numFmtId="0" fontId="93" fillId="0" borderId="17" xfId="0" applyFont="1" applyBorder="1" applyAlignment="1" applyProtection="1">
      <alignment horizontal="center" vertical="center"/>
      <protection hidden="1"/>
    </xf>
    <xf numFmtId="0" fontId="13" fillId="14" borderId="0" xfId="0" applyFont="1" applyFill="1" applyAlignment="1" applyProtection="1">
      <alignment horizontal="left" vertical="top" wrapText="1"/>
      <protection locked="0"/>
    </xf>
    <xf numFmtId="0" fontId="20" fillId="0" borderId="21" xfId="0" applyFont="1" applyBorder="1" applyAlignment="1">
      <alignment horizontal="center" wrapText="1"/>
    </xf>
    <xf numFmtId="0" fontId="20" fillId="0" borderId="2" xfId="0" applyFont="1" applyBorder="1" applyAlignment="1">
      <alignment horizontal="center" wrapText="1"/>
    </xf>
    <xf numFmtId="0" fontId="152" fillId="0" borderId="0" xfId="0" applyFont="1" applyAlignment="1">
      <alignment horizontal="left" vertical="top" wrapText="1"/>
    </xf>
    <xf numFmtId="0" fontId="9" fillId="0" borderId="21" xfId="0" applyFont="1" applyBorder="1" applyAlignment="1" applyProtection="1">
      <alignment horizontal="left" vertical="top" wrapText="1"/>
      <protection locked="0"/>
    </xf>
    <xf numFmtId="0" fontId="9" fillId="0" borderId="22"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0" fillId="0" borderId="0" xfId="0" applyAlignment="1" applyProtection="1">
      <alignment horizontal="left" vertical="top"/>
      <protection hidden="1"/>
    </xf>
    <xf numFmtId="0" fontId="42" fillId="0" borderId="21" xfId="0" applyFont="1" applyBorder="1" applyAlignment="1" applyProtection="1">
      <alignment horizontal="left" vertical="center"/>
      <protection hidden="1"/>
    </xf>
    <xf numFmtId="0" fontId="42" fillId="0" borderId="22" xfId="0" applyFont="1" applyBorder="1" applyAlignment="1" applyProtection="1">
      <alignment horizontal="left" vertical="center"/>
      <protection hidden="1"/>
    </xf>
    <xf numFmtId="0" fontId="42" fillId="0" borderId="2" xfId="0" applyFont="1" applyBorder="1" applyAlignment="1" applyProtection="1">
      <alignment horizontal="left" vertical="center"/>
      <protection hidden="1"/>
    </xf>
    <xf numFmtId="9" fontId="93" fillId="0" borderId="21" xfId="0" applyNumberFormat="1" applyFont="1" applyBorder="1" applyAlignment="1" applyProtection="1">
      <alignment horizontal="center" vertical="center"/>
      <protection hidden="1"/>
    </xf>
    <xf numFmtId="9" fontId="93" fillId="0" borderId="22" xfId="0" applyNumberFormat="1" applyFont="1" applyBorder="1" applyAlignment="1" applyProtection="1">
      <alignment horizontal="center" vertical="center"/>
      <protection hidden="1"/>
    </xf>
    <xf numFmtId="9" fontId="93" fillId="0" borderId="2" xfId="0" applyNumberFormat="1" applyFont="1" applyBorder="1" applyAlignment="1" applyProtection="1">
      <alignment horizontal="center" vertical="center"/>
      <protection hidden="1"/>
    </xf>
    <xf numFmtId="0" fontId="203" fillId="0" borderId="76" xfId="0" applyFont="1" applyBorder="1" applyAlignment="1" applyProtection="1">
      <alignment horizontal="left" vertical="top" wrapText="1"/>
      <protection hidden="1"/>
    </xf>
    <xf numFmtId="0" fontId="203" fillId="0" borderId="0" xfId="0" applyFont="1" applyAlignment="1" applyProtection="1">
      <alignment horizontal="left" vertical="top" wrapText="1"/>
      <protection hidden="1"/>
    </xf>
    <xf numFmtId="0" fontId="13" fillId="14" borderId="63" xfId="0" applyFont="1" applyFill="1" applyBorder="1" applyAlignment="1" applyProtection="1">
      <alignment horizontal="left" vertical="top" wrapText="1"/>
      <protection locked="0"/>
    </xf>
    <xf numFmtId="0" fontId="152" fillId="3" borderId="0" xfId="0" applyFont="1" applyFill="1" applyAlignment="1">
      <alignment horizontal="left" vertical="top" wrapText="1"/>
    </xf>
    <xf numFmtId="0" fontId="9" fillId="0" borderId="0" xfId="0" applyFont="1" applyAlignment="1">
      <alignment vertical="top"/>
    </xf>
    <xf numFmtId="0" fontId="9" fillId="0" borderId="0" xfId="0" applyFont="1" applyAlignment="1">
      <alignment vertical="top" wrapText="1"/>
    </xf>
    <xf numFmtId="0" fontId="94" fillId="0" borderId="0" xfId="0" applyFont="1" applyAlignment="1" applyProtection="1">
      <alignment horizontal="left" vertical="top" wrapText="1"/>
      <protection hidden="1"/>
    </xf>
    <xf numFmtId="0" fontId="80" fillId="0" borderId="63" xfId="0" applyFont="1" applyBorder="1" applyAlignment="1" applyProtection="1">
      <alignment horizontal="left" vertical="top" wrapText="1"/>
      <protection hidden="1"/>
    </xf>
    <xf numFmtId="0" fontId="96" fillId="0" borderId="63" xfId="0" applyFont="1" applyBorder="1" applyAlignment="1" applyProtection="1">
      <alignment horizontal="left" vertical="top" wrapText="1"/>
      <protection hidden="1"/>
    </xf>
    <xf numFmtId="0" fontId="80" fillId="0" borderId="19" xfId="0" applyFont="1" applyBorder="1" applyAlignment="1" applyProtection="1">
      <alignment horizontal="left" vertical="top"/>
      <protection hidden="1"/>
    </xf>
    <xf numFmtId="0" fontId="80" fillId="0" borderId="75" xfId="0" applyFont="1" applyBorder="1" applyAlignment="1" applyProtection="1">
      <alignment horizontal="left" vertical="top"/>
      <protection hidden="1"/>
    </xf>
    <xf numFmtId="0" fontId="80" fillId="0" borderId="20" xfId="0" applyFont="1" applyBorder="1" applyAlignment="1" applyProtection="1">
      <alignment horizontal="left" vertical="top"/>
      <protection hidden="1"/>
    </xf>
  </cellXfs>
  <cellStyles count="135">
    <cellStyle name="20% - Accent1" xfId="26" builtinId="30" customBuiltin="1"/>
    <cellStyle name="20% - Accent1 2" xfId="66" xr:uid="{77F418E9-FB29-474A-939D-C5F40C3654A5}"/>
    <cellStyle name="20% - Accent1 3" xfId="82" xr:uid="{0A674FD8-BB02-41E0-AABC-61D95DEABE82}"/>
    <cellStyle name="20% - Accent1 4" xfId="96" xr:uid="{396884FF-5688-480E-968D-983D4409D5A5}"/>
    <cellStyle name="20% - Accent1 5" xfId="114" xr:uid="{6A4FDE59-A6E7-4AB3-982E-E8478C88570B}"/>
    <cellStyle name="20% - Accent2" xfId="29" builtinId="34" customBuiltin="1"/>
    <cellStyle name="20% - Accent2 2" xfId="68" xr:uid="{A70E6115-2C75-41A1-B4E4-EE0AA340B55B}"/>
    <cellStyle name="20% - Accent2 3" xfId="84" xr:uid="{6525C21D-B8BC-4804-9ED6-A51728525BF1}"/>
    <cellStyle name="20% - Accent2 4" xfId="98" xr:uid="{1C7B341E-2DD8-4778-9AB5-52BB4ED992F4}"/>
    <cellStyle name="20% - Accent2 5" xfId="116" xr:uid="{FC481448-790F-42FB-A030-0B7EB0D26196}"/>
    <cellStyle name="20% - Accent3" xfId="32" builtinId="38" customBuiltin="1"/>
    <cellStyle name="20% - Accent3 2" xfId="70" xr:uid="{C1206B26-CE96-4974-B4E2-1672A62013CB}"/>
    <cellStyle name="20% - Accent3 3" xfId="86" xr:uid="{FD6FEEF9-428D-4C77-A9F4-318EED721BC6}"/>
    <cellStyle name="20% - Accent3 4" xfId="100" xr:uid="{7FE5825D-6584-41D3-B5FA-A6A3E69BA853}"/>
    <cellStyle name="20% - Accent3 5" xfId="118" xr:uid="{5C246FF5-E4A3-4C88-8C63-3FEBC8B8C72A}"/>
    <cellStyle name="20% - Accent4" xfId="35" builtinId="42" customBuiltin="1"/>
    <cellStyle name="20% - Accent4 2" xfId="72" xr:uid="{24A6680B-74E6-402A-B7C4-B33AC592DC56}"/>
    <cellStyle name="20% - Accent4 3" xfId="88" xr:uid="{31B344BB-DA9E-41A0-A94A-34E5B9B77F04}"/>
    <cellStyle name="20% - Accent4 4" xfId="102" xr:uid="{538B784C-B3BE-4A69-B9F7-54401CE70B3A}"/>
    <cellStyle name="20% - Accent4 5" xfId="120" xr:uid="{8D96B634-A14E-46E8-ABA5-157263B6B4D8}"/>
    <cellStyle name="20% - Accent5" xfId="38" builtinId="46" customBuiltin="1"/>
    <cellStyle name="20% - Accent5 2" xfId="74" xr:uid="{8498504F-104C-46CA-A09A-100C911C0E63}"/>
    <cellStyle name="20% - Accent5 3" xfId="90" xr:uid="{A736F321-0D36-4D61-984D-D288924E63DA}"/>
    <cellStyle name="20% - Accent5 4" xfId="104" xr:uid="{A9D8E510-8B6C-4DDB-9FD2-A69352D6111A}"/>
    <cellStyle name="20% - Accent5 5" xfId="122" xr:uid="{7FC6AE43-AA5B-43C2-9EC2-300B15F7950A}"/>
    <cellStyle name="20% - Accent6" xfId="41" builtinId="50" customBuiltin="1"/>
    <cellStyle name="20% - Accent6 2" xfId="76" xr:uid="{DF7134D7-A8D0-450A-B151-63EDCAC4E07C}"/>
    <cellStyle name="20% - Accent6 3" xfId="92" xr:uid="{258608FC-A38C-4A1A-A6A9-9B81AC6CF72E}"/>
    <cellStyle name="20% - Accent6 4" xfId="106" xr:uid="{B3CC48F1-DDC6-4A53-8171-808815730DC5}"/>
    <cellStyle name="20% - Accent6 5" xfId="124" xr:uid="{1205AF86-9525-4AA9-8951-D6C0E9DAA145}"/>
    <cellStyle name="40% - Accent1" xfId="27" builtinId="31" customBuiltin="1"/>
    <cellStyle name="40% - Accent1 2" xfId="67" xr:uid="{21AF3DC0-A35E-415B-A701-A9F427A1DE60}"/>
    <cellStyle name="40% - Accent1 3" xfId="83" xr:uid="{76E1E51F-C612-47B7-841B-FD4007A2C45E}"/>
    <cellStyle name="40% - Accent1 4" xfId="97" xr:uid="{E72EEAA0-EFA0-476F-B6EF-17554BD61BE8}"/>
    <cellStyle name="40% - Accent1 5" xfId="115" xr:uid="{2DBC5E33-3135-4ADC-AC27-17D71E56144A}"/>
    <cellStyle name="40% - Accent2" xfId="30" builtinId="35" customBuiltin="1"/>
    <cellStyle name="40% - Accent2 2" xfId="69" xr:uid="{123B447B-4F86-4B8B-AC8E-854350D7C558}"/>
    <cellStyle name="40% - Accent2 3" xfId="85" xr:uid="{664C5D27-2F4B-4657-9384-EA11D88477DD}"/>
    <cellStyle name="40% - Accent2 4" xfId="99" xr:uid="{7EFA9396-201E-4321-8892-809B944CC005}"/>
    <cellStyle name="40% - Accent2 5" xfId="117" xr:uid="{E9432DE2-33A6-47D9-86F6-0DC4E1CC69B2}"/>
    <cellStyle name="40% - Accent3" xfId="33" builtinId="39" customBuiltin="1"/>
    <cellStyle name="40% - Accent3 2" xfId="71" xr:uid="{00C07544-0246-4E23-9529-1C456ADF74D9}"/>
    <cellStyle name="40% - Accent3 3" xfId="87" xr:uid="{0C6BFF65-06E1-4846-A3AA-353FA485DEBA}"/>
    <cellStyle name="40% - Accent3 4" xfId="101" xr:uid="{43EA2BE9-C7FA-4194-8F13-1830BCB81F28}"/>
    <cellStyle name="40% - Accent3 5" xfId="119" xr:uid="{F7257B92-3FE3-4204-BBF4-C3F578E2FEB3}"/>
    <cellStyle name="40% - Accent4" xfId="36" builtinId="43" customBuiltin="1"/>
    <cellStyle name="40% - Accent4 2" xfId="73" xr:uid="{6D163F40-4218-4B9B-9CAF-21DFEC5DB2A3}"/>
    <cellStyle name="40% - Accent4 3" xfId="89" xr:uid="{A47D47CF-2F98-4595-B3E4-DFC2D7ADD520}"/>
    <cellStyle name="40% - Accent4 4" xfId="103" xr:uid="{5C32CA65-5F88-4E40-8414-7EAF9B24F711}"/>
    <cellStyle name="40% - Accent4 5" xfId="121" xr:uid="{09F55802-B195-4ED9-A491-807F530DC2F9}"/>
    <cellStyle name="40% - Accent5" xfId="39" builtinId="47" customBuiltin="1"/>
    <cellStyle name="40% - Accent5 2" xfId="75" xr:uid="{B7CD92E2-CBD3-4B85-A33F-EF3F1241D7E7}"/>
    <cellStyle name="40% - Accent5 3" xfId="91" xr:uid="{D6CFD580-9643-4091-91EE-1598D92F60EA}"/>
    <cellStyle name="40% - Accent5 4" xfId="105" xr:uid="{1251D2A8-45B6-40F7-BEFE-F0942EFB2096}"/>
    <cellStyle name="40% - Accent5 5" xfId="123" xr:uid="{CE9F35C2-83DC-4BFF-87FA-0EB43FCFB49D}"/>
    <cellStyle name="40% - Accent6" xfId="42" builtinId="51" customBuiltin="1"/>
    <cellStyle name="40% - Accent6 2" xfId="77" xr:uid="{43375E8F-263F-47D9-A6DE-59AEC6F84F48}"/>
    <cellStyle name="40% - Accent6 3" xfId="93" xr:uid="{F84DA027-D454-4FA7-88F0-F488BD64BFB8}"/>
    <cellStyle name="40% - Accent6 4" xfId="107" xr:uid="{27453847-D79D-4A40-A70C-6EA69DD01A7C}"/>
    <cellStyle name="40% - Accent6 5" xfId="125" xr:uid="{97EA0484-B0D9-4A27-9366-5D64BA0EB193}"/>
    <cellStyle name="60% - Accent1" xfId="128" builtinId="32" customBuiltin="1"/>
    <cellStyle name="60% - Accent1 2" xfId="44" xr:uid="{5A756368-EECC-44DF-9F77-F7FFA071F428}"/>
    <cellStyle name="60% - Accent2" xfId="129" builtinId="36" customBuiltin="1"/>
    <cellStyle name="60% - Accent2 2" xfId="45" xr:uid="{6725719C-FDA0-468B-9A80-719749A47D48}"/>
    <cellStyle name="60% - Accent3" xfId="130" builtinId="40" customBuiltin="1"/>
    <cellStyle name="60% - Accent3 2" xfId="46" xr:uid="{74955A45-4AB2-4640-857A-D68A355016ED}"/>
    <cellStyle name="60% - Accent4" xfId="131" builtinId="44" customBuiltin="1"/>
    <cellStyle name="60% - Accent4 2" xfId="47" xr:uid="{A7177A6F-7C10-4C22-B1AA-DCFEF799B9F1}"/>
    <cellStyle name="60% - Accent5" xfId="132" builtinId="48" customBuiltin="1"/>
    <cellStyle name="60% - Accent5 2" xfId="48" xr:uid="{9DB18789-6DF0-44B3-9646-8EA2BC745D29}"/>
    <cellStyle name="60% - Accent6" xfId="133" builtinId="52" customBuiltin="1"/>
    <cellStyle name="60% - Accent6 2" xfId="49" xr:uid="{40C9936B-6AA7-4A21-B658-F89F14644D3A}"/>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5" builtinId="27" customBuiltin="1"/>
    <cellStyle name="Calculation" xfId="18" builtinId="22" customBuiltin="1"/>
    <cellStyle name="Check Cell" xfId="20" builtinId="23" customBuiltin="1"/>
    <cellStyle name="Comma" xfId="2" builtinId="3"/>
    <cellStyle name="Comma 2" xfId="3" xr:uid="{00000000-0005-0000-0000-000001000000}"/>
    <cellStyle name="Comma 2 2" xfId="59" xr:uid="{5D0DC4AA-6084-4271-8472-175AFB298CDB}"/>
    <cellStyle name="Comma 2 3" xfId="62" xr:uid="{B3AF3DE9-CBD1-4D7C-B6C7-083168A6207C}"/>
    <cellStyle name="Comma 2 4" xfId="94" xr:uid="{C3A5284C-041B-44A6-B6E0-5456640E2493}"/>
    <cellStyle name="Comma 2 5" xfId="108" xr:uid="{55FE9BB9-154C-4578-B435-F1573A9EA243}"/>
    <cellStyle name="Comma 2 6" xfId="109" xr:uid="{7B34CE34-9392-4C4F-918B-6F5C73A07A84}"/>
    <cellStyle name="Comma 2 7" xfId="51" xr:uid="{37217FBB-4508-4DBF-8AE4-7CD4AC137844}"/>
    <cellStyle name="Comma 3" xfId="7" xr:uid="{00000000-0005-0000-0000-000002000000}"/>
    <cellStyle name="Comma 3 2" xfId="78" xr:uid="{DE0A4050-E031-409C-8CBA-3F3158416923}"/>
    <cellStyle name="Comma 4" xfId="111" xr:uid="{ECA58118-3AB3-4559-BE30-A8100670EDA8}"/>
    <cellStyle name="Comma 5" xfId="50" xr:uid="{3E98C3DB-6B5F-4A1C-9BB4-05D32BC1D01A}"/>
    <cellStyle name="Currency 2" xfId="5" xr:uid="{00000000-0005-0000-0000-000003000000}"/>
    <cellStyle name="Currency 2 2" xfId="61" xr:uid="{16539162-E763-4CFD-90A6-D44F0D30CF72}"/>
    <cellStyle name="Currency 3" xfId="112" xr:uid="{2EF1D8E9-800D-4726-A4B2-7BB18C177D77}"/>
    <cellStyle name="Explanatory Text" xfId="23" builtinId="53" customBuiltin="1"/>
    <cellStyle name="Good" xfId="14" builtinId="26" customBuiltin="1"/>
    <cellStyle name="Heading 1" xfId="10" builtinId="16" customBuiltin="1"/>
    <cellStyle name="Heading 2" xfId="11" builtinId="17" customBuiltin="1"/>
    <cellStyle name="Heading 3" xfId="12" builtinId="18" customBuiltin="1"/>
    <cellStyle name="Heading 4" xfId="13" builtinId="19" customBuiltin="1"/>
    <cellStyle name="Hyperlink" xfId="9" builtinId="8"/>
    <cellStyle name="Hyperlink 2" xfId="8" xr:uid="{00000000-0005-0000-0000-000005000000}"/>
    <cellStyle name="Hyperlink 2 2" xfId="52" xr:uid="{AA05D63D-6EAF-4E86-B4D7-11ED5473B48B}"/>
    <cellStyle name="Hyperlink 3" xfId="63" xr:uid="{D68D6BC0-2010-43F1-A793-247B8287EF84}"/>
    <cellStyle name="Hyperlink 4" xfId="110" xr:uid="{78332C23-2574-4D63-80CF-CFA4391E67D6}"/>
    <cellStyle name="Hyperlink 5" xfId="134" xr:uid="{1EF0D8A1-846C-4852-8B40-37C506E98B41}"/>
    <cellStyle name="Input" xfId="16" builtinId="20" customBuiltin="1"/>
    <cellStyle name="Linked Cell" xfId="19" builtinId="24" customBuiltin="1"/>
    <cellStyle name="Neutral" xfId="127" builtinId="28" customBuiltin="1"/>
    <cellStyle name="Neutral 2" xfId="53" xr:uid="{366E1EFE-7BB8-4E59-82C0-394463FB4CB1}"/>
    <cellStyle name="Normal" xfId="0" builtinId="0"/>
    <cellStyle name="Normal 2" xfId="4" xr:uid="{00000000-0005-0000-0000-000007000000}"/>
    <cellStyle name="Normal 3" xfId="54" xr:uid="{390A03D9-FB28-4CDF-936A-548ABACA907D}"/>
    <cellStyle name="Normal 3 2" xfId="55" xr:uid="{72C541A7-3547-405C-A462-4E92D6D5A6EA}"/>
    <cellStyle name="Normal 3 3" xfId="58" xr:uid="{33C97CE1-074B-4899-B202-97033D00343F}"/>
    <cellStyle name="Normal 4" xfId="79" xr:uid="{888011B3-485E-4ACA-A434-BD8F7C04A28D}"/>
    <cellStyle name="Normal 5" xfId="43" xr:uid="{CE0E6328-706D-4CD3-8B58-F51A47867BE0}"/>
    <cellStyle name="Note" xfId="22" builtinId="10" customBuiltin="1"/>
    <cellStyle name="Note 2" xfId="65" xr:uid="{6BFC34A1-7CE4-45D3-B6E0-A1927776581C}"/>
    <cellStyle name="Note 3" xfId="81" xr:uid="{6F2BC406-CB13-4ADA-A7A2-FC0833399CDF}"/>
    <cellStyle name="Note 4" xfId="95" xr:uid="{F2E18BAF-FF49-41B0-A687-FD5F80CFABEF}"/>
    <cellStyle name="Note 5" xfId="113" xr:uid="{B6012EBB-0D0A-47FB-9F16-C9F76C456C77}"/>
    <cellStyle name="Output" xfId="17" builtinId="21" customBuiltin="1"/>
    <cellStyle name="Percent" xfId="1" builtinId="5"/>
    <cellStyle name="Percent 2" xfId="6" xr:uid="{00000000-0005-0000-0000-000009000000}"/>
    <cellStyle name="Percent 2 2" xfId="60" xr:uid="{97FDBC4B-6A00-4780-8412-4BF0A7302CDE}"/>
    <cellStyle name="Style 1" xfId="56" xr:uid="{91D9CB62-6BBB-4596-90FD-B2DE250C00B4}"/>
    <cellStyle name="Style 1 2" xfId="80" xr:uid="{61213B52-85FF-4454-BC35-0535782FED2F}"/>
    <cellStyle name="Title" xfId="126" builtinId="15" customBuiltin="1"/>
    <cellStyle name="Title 2" xfId="64" xr:uid="{9AE6AF8E-102B-403F-ABF3-D04AF3CC7C41}"/>
    <cellStyle name="Title 3" xfId="57" xr:uid="{3B52C61D-CE47-4312-80A9-F12C72622240}"/>
    <cellStyle name="Total" xfId="24" builtinId="25" customBuiltin="1"/>
    <cellStyle name="Warning Text" xfId="21" builtinId="11" customBuiltin="1"/>
  </cellStyles>
  <dxfs count="60">
    <dxf>
      <fill>
        <patternFill>
          <bgColor theme="5" tint="0.79998168889431442"/>
        </patternFill>
      </fill>
    </dxf>
    <dxf>
      <fill>
        <patternFill>
          <bgColor theme="5" tint="0.79998168889431442"/>
        </patternFill>
      </fill>
    </dxf>
    <dxf>
      <font>
        <b/>
        <i val="0"/>
        <strike val="0"/>
        <color theme="0"/>
      </font>
      <fill>
        <patternFill>
          <bgColor theme="6"/>
        </patternFill>
      </fill>
    </dxf>
    <dxf>
      <font>
        <color theme="0"/>
      </font>
      <fill>
        <patternFill>
          <bgColor theme="5"/>
        </patternFill>
      </fill>
    </dxf>
    <dxf>
      <fill>
        <patternFill>
          <bgColor rgb="FFFFFF00"/>
        </patternFill>
      </fill>
    </dxf>
    <dxf>
      <fill>
        <patternFill>
          <bgColor rgb="FFFFFF00"/>
        </patternFill>
      </fill>
    </dxf>
    <dxf>
      <font>
        <b/>
        <i val="0"/>
        <color theme="0"/>
      </font>
      <fill>
        <patternFill>
          <bgColor theme="5"/>
        </patternFill>
      </fill>
    </dxf>
    <dxf>
      <font>
        <color theme="0"/>
      </font>
      <fill>
        <patternFill>
          <bgColor theme="6"/>
        </patternFill>
      </fill>
    </dxf>
    <dxf>
      <fill>
        <patternFill>
          <bgColor rgb="FFFFFF00"/>
        </patternFill>
      </fill>
    </dxf>
    <dxf>
      <fill>
        <patternFill>
          <bgColor rgb="FFFFFF00"/>
        </patternFill>
      </fill>
    </dxf>
    <dxf>
      <font>
        <color theme="0"/>
      </font>
      <fill>
        <patternFill>
          <bgColor rgb="FFFF0000"/>
        </patternFill>
      </fill>
    </dxf>
    <dxf>
      <font>
        <b/>
        <i val="0"/>
        <color theme="0"/>
      </font>
      <fill>
        <patternFill>
          <bgColor theme="5"/>
        </patternFill>
      </fill>
    </dxf>
    <dxf>
      <font>
        <b/>
        <i val="0"/>
        <color theme="0"/>
      </font>
      <fill>
        <patternFill>
          <bgColor theme="6"/>
        </patternFill>
      </fill>
    </dxf>
    <dxf>
      <font>
        <b/>
        <i val="0"/>
        <color theme="0"/>
      </font>
      <fill>
        <patternFill>
          <bgColor theme="5"/>
        </patternFill>
      </fill>
    </dxf>
    <dxf>
      <font>
        <b/>
        <i val="0"/>
        <strike val="0"/>
        <color theme="0"/>
      </font>
      <fill>
        <patternFill>
          <bgColor theme="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rgb="FFFF0000"/>
        </patternFill>
      </fill>
    </dxf>
    <dxf>
      <fill>
        <patternFill>
          <bgColor rgb="FFFFFF00"/>
        </patternFill>
      </fill>
    </dxf>
    <dxf>
      <font>
        <b/>
        <i val="0"/>
        <color rgb="FFFF0000"/>
      </font>
      <fill>
        <patternFill>
          <bgColor rgb="FFFFFF00"/>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CC"/>
        </patternFill>
      </fill>
    </dxf>
  </dxfs>
  <tableStyles count="0" defaultTableStyle="TableStyleMedium9" defaultPivotStyle="PivotStyleLight16"/>
  <colors>
    <mruColors>
      <color rgb="FFFFFFCC"/>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O$19" lockText="1" noThreeD="1"/>
</file>

<file path=xl/ctrlProps/ctrlProp10.xml><?xml version="1.0" encoding="utf-8"?>
<formControlPr xmlns="http://schemas.microsoft.com/office/spreadsheetml/2009/9/main" objectType="CheckBox" fmlaLink="$O$54" lockText="1" noThreeD="1"/>
</file>

<file path=xl/ctrlProps/ctrlProp100.xml><?xml version="1.0" encoding="utf-8"?>
<formControlPr xmlns="http://schemas.microsoft.com/office/spreadsheetml/2009/9/main" objectType="CheckBox" fmlaLink="$O$394" lockText="1" noThreeD="1"/>
</file>

<file path=xl/ctrlProps/ctrlProp101.xml><?xml version="1.0" encoding="utf-8"?>
<formControlPr xmlns="http://schemas.microsoft.com/office/spreadsheetml/2009/9/main" objectType="CheckBox" fmlaLink="$O$406" lockText="1" noThreeD="1"/>
</file>

<file path=xl/ctrlProps/ctrlProp102.xml><?xml version="1.0" encoding="utf-8"?>
<formControlPr xmlns="http://schemas.microsoft.com/office/spreadsheetml/2009/9/main" objectType="CheckBox" fmlaLink="$O$409" lockText="1" noThreeD="1"/>
</file>

<file path=xl/ctrlProps/ctrlProp103.xml><?xml version="1.0" encoding="utf-8"?>
<formControlPr xmlns="http://schemas.microsoft.com/office/spreadsheetml/2009/9/main" objectType="CheckBox" fmlaLink="$O$411" lockText="1" noThreeD="1"/>
</file>

<file path=xl/ctrlProps/ctrlProp104.xml><?xml version="1.0" encoding="utf-8"?>
<formControlPr xmlns="http://schemas.microsoft.com/office/spreadsheetml/2009/9/main" objectType="CheckBox" fmlaLink="$O$423" lockText="1" noThreeD="1"/>
</file>

<file path=xl/ctrlProps/ctrlProp105.xml><?xml version="1.0" encoding="utf-8"?>
<formControlPr xmlns="http://schemas.microsoft.com/office/spreadsheetml/2009/9/main" objectType="CheckBox" fmlaLink="$O$438" lockText="1" noThreeD="1"/>
</file>

<file path=xl/ctrlProps/ctrlProp106.xml><?xml version="1.0" encoding="utf-8"?>
<formControlPr xmlns="http://schemas.microsoft.com/office/spreadsheetml/2009/9/main" objectType="CheckBox" fmlaLink="$O$442" lockText="1" noThreeD="1"/>
</file>

<file path=xl/ctrlProps/ctrlProp107.xml><?xml version="1.0" encoding="utf-8"?>
<formControlPr xmlns="http://schemas.microsoft.com/office/spreadsheetml/2009/9/main" objectType="CheckBox" fmlaLink="$O$445" lockText="1" noThreeD="1"/>
</file>

<file path=xl/ctrlProps/ctrlProp108.xml><?xml version="1.0" encoding="utf-8"?>
<formControlPr xmlns="http://schemas.microsoft.com/office/spreadsheetml/2009/9/main" objectType="CheckBox" fmlaLink="$O$448" lockText="1" noThreeD="1"/>
</file>

<file path=xl/ctrlProps/ctrlProp109.xml><?xml version="1.0" encoding="utf-8"?>
<formControlPr xmlns="http://schemas.microsoft.com/office/spreadsheetml/2009/9/main" objectType="CheckBox" fmlaLink="$O$99" lockText="1" noThreeD="1"/>
</file>

<file path=xl/ctrlProps/ctrlProp11.xml><?xml version="1.0" encoding="utf-8"?>
<formControlPr xmlns="http://schemas.microsoft.com/office/spreadsheetml/2009/9/main" objectType="CheckBox" fmlaLink="$O$58" lockText="1" noThreeD="1"/>
</file>

<file path=xl/ctrlProps/ctrlProp110.xml><?xml version="1.0" encoding="utf-8"?>
<formControlPr xmlns="http://schemas.microsoft.com/office/spreadsheetml/2009/9/main" objectType="CheckBox" fmlaLink="$O$101" lockText="1" noThreeD="1"/>
</file>

<file path=xl/ctrlProps/ctrlProp111.xml><?xml version="1.0" encoding="utf-8"?>
<formControlPr xmlns="http://schemas.microsoft.com/office/spreadsheetml/2009/9/main" objectType="CheckBox" fmlaLink="$O$103" lockText="1" noThreeD="1"/>
</file>

<file path=xl/ctrlProps/ctrlProp112.xml><?xml version="1.0" encoding="utf-8"?>
<formControlPr xmlns="http://schemas.microsoft.com/office/spreadsheetml/2009/9/main" objectType="CheckBox" fmlaLink="$O$105" lockText="1" noThreeD="1"/>
</file>

<file path=xl/ctrlProps/ctrlProp113.xml><?xml version="1.0" encoding="utf-8"?>
<formControlPr xmlns="http://schemas.microsoft.com/office/spreadsheetml/2009/9/main" objectType="CheckBox" fmlaLink="$O$201" lockText="1" noThreeD="1"/>
</file>

<file path=xl/ctrlProps/ctrlProp114.xml><?xml version="1.0" encoding="utf-8"?>
<formControlPr xmlns="http://schemas.microsoft.com/office/spreadsheetml/2009/9/main" objectType="CheckBox" fmlaLink="$O$203" lockText="1" noThreeD="1"/>
</file>

<file path=xl/ctrlProps/ctrlProp115.xml><?xml version="1.0" encoding="utf-8"?>
<formControlPr xmlns="http://schemas.microsoft.com/office/spreadsheetml/2009/9/main" objectType="CheckBox" fmlaLink="$O$207" lockText="1" noThreeD="1"/>
</file>

<file path=xl/ctrlProps/ctrlProp116.xml><?xml version="1.0" encoding="utf-8"?>
<formControlPr xmlns="http://schemas.microsoft.com/office/spreadsheetml/2009/9/main" objectType="CheckBox" fmlaLink="$O$209" lockText="1" noThreeD="1"/>
</file>

<file path=xl/ctrlProps/ctrlProp117.xml><?xml version="1.0" encoding="utf-8"?>
<formControlPr xmlns="http://schemas.microsoft.com/office/spreadsheetml/2009/9/main" objectType="CheckBox" fmlaLink="$O$222" lockText="1" noThreeD="1"/>
</file>

<file path=xl/ctrlProps/ctrlProp118.xml><?xml version="1.0" encoding="utf-8"?>
<formControlPr xmlns="http://schemas.microsoft.com/office/spreadsheetml/2009/9/main" objectType="CheckBox" fmlaLink="$O$228" lockText="1" noThreeD="1"/>
</file>

<file path=xl/ctrlProps/ctrlProp119.xml><?xml version="1.0" encoding="utf-8"?>
<formControlPr xmlns="http://schemas.microsoft.com/office/spreadsheetml/2009/9/main" objectType="CheckBox" fmlaLink="$O$233" lockText="1" noThreeD="1"/>
</file>

<file path=xl/ctrlProps/ctrlProp12.xml><?xml version="1.0" encoding="utf-8"?>
<formControlPr xmlns="http://schemas.microsoft.com/office/spreadsheetml/2009/9/main" objectType="CheckBox" fmlaLink="$O$79" lockText="1" noThreeD="1"/>
</file>

<file path=xl/ctrlProps/ctrlProp120.xml><?xml version="1.0" encoding="utf-8"?>
<formControlPr xmlns="http://schemas.microsoft.com/office/spreadsheetml/2009/9/main" objectType="CheckBox" fmlaLink="$O$245" lockText="1" noThreeD="1"/>
</file>

<file path=xl/ctrlProps/ctrlProp121.xml><?xml version="1.0" encoding="utf-8"?>
<formControlPr xmlns="http://schemas.microsoft.com/office/spreadsheetml/2009/9/main" objectType="CheckBox" fmlaLink="$O$287" lockText="1" noThreeD="1"/>
</file>

<file path=xl/ctrlProps/ctrlProp122.xml><?xml version="1.0" encoding="utf-8"?>
<formControlPr xmlns="http://schemas.microsoft.com/office/spreadsheetml/2009/9/main" objectType="CheckBox" fmlaLink="$O$280" lockText="1" noThreeD="1"/>
</file>

<file path=xl/ctrlProps/ctrlProp123.xml><?xml version="1.0" encoding="utf-8"?>
<formControlPr xmlns="http://schemas.microsoft.com/office/spreadsheetml/2009/9/main" objectType="CheckBox" fmlaLink="$O$284" lockText="1" noThreeD="1"/>
</file>

<file path=xl/ctrlProps/ctrlProp124.xml><?xml version="1.0" encoding="utf-8"?>
<formControlPr xmlns="http://schemas.microsoft.com/office/spreadsheetml/2009/9/main" objectType="CheckBox" fmlaLink="$O$290" lockText="1" noThreeD="1"/>
</file>

<file path=xl/ctrlProps/ctrlProp125.xml><?xml version="1.0" encoding="utf-8"?>
<formControlPr xmlns="http://schemas.microsoft.com/office/spreadsheetml/2009/9/main" objectType="CheckBox" fmlaLink="$O$299" lockText="1" noThreeD="1"/>
</file>

<file path=xl/ctrlProps/ctrlProp126.xml><?xml version="1.0" encoding="utf-8"?>
<formControlPr xmlns="http://schemas.microsoft.com/office/spreadsheetml/2009/9/main" objectType="CheckBox" fmlaLink="$O$425" lockText="1" noThreeD="1"/>
</file>

<file path=xl/ctrlProps/ctrlProp127.xml><?xml version="1.0" encoding="utf-8"?>
<formControlPr xmlns="http://schemas.microsoft.com/office/spreadsheetml/2009/9/main" objectType="CheckBox" fmlaLink="$O$428" lockText="1" noThreeD="1"/>
</file>

<file path=xl/ctrlProps/ctrlProp128.xml><?xml version="1.0" encoding="utf-8"?>
<formControlPr xmlns="http://schemas.microsoft.com/office/spreadsheetml/2009/9/main" objectType="CheckBox" fmlaLink="$O$414" lockText="1" noThreeD="1"/>
</file>

<file path=xl/ctrlProps/ctrlProp129.xml><?xml version="1.0" encoding="utf-8"?>
<formControlPr xmlns="http://schemas.microsoft.com/office/spreadsheetml/2009/9/main" objectType="CheckBox" fmlaLink="$O$465" lockText="1" noThreeD="1"/>
</file>

<file path=xl/ctrlProps/ctrlProp13.xml><?xml version="1.0" encoding="utf-8"?>
<formControlPr xmlns="http://schemas.microsoft.com/office/spreadsheetml/2009/9/main" objectType="CheckBox" fmlaLink="$O$82" lockText="1" noThreeD="1"/>
</file>

<file path=xl/ctrlProps/ctrlProp130.xml><?xml version="1.0" encoding="utf-8"?>
<formControlPr xmlns="http://schemas.microsoft.com/office/spreadsheetml/2009/9/main" objectType="CheckBox" fmlaLink="$O$469" lockText="1" noThreeD="1"/>
</file>

<file path=xl/ctrlProps/ctrlProp131.xml><?xml version="1.0" encoding="utf-8"?>
<formControlPr xmlns="http://schemas.microsoft.com/office/spreadsheetml/2009/9/main" objectType="CheckBox" fmlaLink="$O$479" lockText="1" noThreeD="1"/>
</file>

<file path=xl/ctrlProps/ctrlProp132.xml><?xml version="1.0" encoding="utf-8"?>
<formControlPr xmlns="http://schemas.microsoft.com/office/spreadsheetml/2009/9/main" objectType="CheckBox" fmlaLink="$O$517" lockText="1" noThreeD="1"/>
</file>

<file path=xl/ctrlProps/ctrlProp133.xml><?xml version="1.0" encoding="utf-8"?>
<formControlPr xmlns="http://schemas.microsoft.com/office/spreadsheetml/2009/9/main" objectType="CheckBox" fmlaLink="$O$486" lockText="1" noThreeD="1"/>
</file>

<file path=xl/ctrlProps/ctrlProp134.xml><?xml version="1.0" encoding="utf-8"?>
<formControlPr xmlns="http://schemas.microsoft.com/office/spreadsheetml/2009/9/main" objectType="CheckBox" fmlaLink="$O$492" lockText="1" noThreeD="1"/>
</file>

<file path=xl/ctrlProps/ctrlProp135.xml><?xml version="1.0" encoding="utf-8"?>
<formControlPr xmlns="http://schemas.microsoft.com/office/spreadsheetml/2009/9/main" objectType="CheckBox" fmlaLink="$O$511" lockText="1" noThreeD="1"/>
</file>

<file path=xl/ctrlProps/ctrlProp136.xml><?xml version="1.0" encoding="utf-8"?>
<formControlPr xmlns="http://schemas.microsoft.com/office/spreadsheetml/2009/9/main" objectType="CheckBox" fmlaLink="$O$513" lockText="1" noThreeD="1"/>
</file>

<file path=xl/ctrlProps/ctrlProp137.xml><?xml version="1.0" encoding="utf-8"?>
<formControlPr xmlns="http://schemas.microsoft.com/office/spreadsheetml/2009/9/main" objectType="CheckBox" fmlaLink="$O$384" lockText="1" noThreeD="1"/>
</file>

<file path=xl/ctrlProps/ctrlProp138.xml><?xml version="1.0" encoding="utf-8"?>
<formControlPr xmlns="http://schemas.microsoft.com/office/spreadsheetml/2009/9/main" objectType="CheckBox" fmlaLink="$O$333" lockText="1" noThreeD="1"/>
</file>

<file path=xl/ctrlProps/ctrlProp139.xml><?xml version="1.0" encoding="utf-8"?>
<formControlPr xmlns="http://schemas.microsoft.com/office/spreadsheetml/2009/9/main" objectType="CheckBox" fmlaLink="$O$344" lockText="1" noThreeD="1"/>
</file>

<file path=xl/ctrlProps/ctrlProp14.xml><?xml version="1.0" encoding="utf-8"?>
<formControlPr xmlns="http://schemas.microsoft.com/office/spreadsheetml/2009/9/main" objectType="CheckBox" fmlaLink="$O$84" lockText="1" noThreeD="1"/>
</file>

<file path=xl/ctrlProps/ctrlProp140.xml><?xml version="1.0" encoding="utf-8"?>
<formControlPr xmlns="http://schemas.microsoft.com/office/spreadsheetml/2009/9/main" objectType="CheckBox" fmlaLink="$O$81" lockText="1" noThreeD="1"/>
</file>

<file path=xl/ctrlProps/ctrlProp141.xml><?xml version="1.0" encoding="utf-8"?>
<formControlPr xmlns="http://schemas.microsoft.com/office/spreadsheetml/2009/9/main" objectType="CheckBox" fmlaLink="$O$387" lockText="1" noThreeD="1"/>
</file>

<file path=xl/ctrlProps/ctrlProp142.xml><?xml version="1.0" encoding="utf-8"?>
<formControlPr xmlns="http://schemas.microsoft.com/office/spreadsheetml/2009/9/main" objectType="CheckBox" fmlaLink="$O$521" lockText="1" noThreeD="1"/>
</file>

<file path=xl/ctrlProps/ctrlProp143.xml><?xml version="1.0" encoding="utf-8"?>
<formControlPr xmlns="http://schemas.microsoft.com/office/spreadsheetml/2009/9/main" objectType="CheckBox" fmlaLink="$U$296" lockText="1" noThreeD="1"/>
</file>

<file path=xl/ctrlProps/ctrlProp144.xml><?xml version="1.0" encoding="utf-8"?>
<formControlPr xmlns="http://schemas.microsoft.com/office/spreadsheetml/2009/9/main" objectType="CheckBox" fmlaLink="$U$309" lockText="1" noThreeD="1"/>
</file>

<file path=xl/ctrlProps/ctrlProp145.xml><?xml version="1.0" encoding="utf-8"?>
<formControlPr xmlns="http://schemas.microsoft.com/office/spreadsheetml/2009/9/main" objectType="CheckBox" fmlaLink="$U$404" lockText="1" noThreeD="1"/>
</file>

<file path=xl/ctrlProps/ctrlProp146.xml><?xml version="1.0" encoding="utf-8"?>
<formControlPr xmlns="http://schemas.microsoft.com/office/spreadsheetml/2009/9/main" objectType="CheckBox" fmlaLink="$U$436" lockText="1" noThreeD="1"/>
</file>

<file path=xl/ctrlProps/ctrlProp147.xml><?xml version="1.0" encoding="utf-8"?>
<formControlPr xmlns="http://schemas.microsoft.com/office/spreadsheetml/2009/9/main" objectType="CheckBox" fmlaLink="$U$463" lockText="1" noThreeD="1"/>
</file>

<file path=xl/ctrlProps/ctrlProp148.xml><?xml version="1.0" encoding="utf-8"?>
<formControlPr xmlns="http://schemas.microsoft.com/office/spreadsheetml/2009/9/main" objectType="CheckBox" fmlaLink="$U$507" lockText="1" noThreeD="1"/>
</file>

<file path=xl/ctrlProps/ctrlProp149.xml><?xml version="1.0" encoding="utf-8"?>
<formControlPr xmlns="http://schemas.microsoft.com/office/spreadsheetml/2009/9/main" objectType="CheckBox" fmlaLink="$Q$284" lockText="1" noThreeD="1"/>
</file>

<file path=xl/ctrlProps/ctrlProp15.xml><?xml version="1.0" encoding="utf-8"?>
<formControlPr xmlns="http://schemas.microsoft.com/office/spreadsheetml/2009/9/main" objectType="CheckBox" fmlaLink="$O$85" lockText="1" noThreeD="1"/>
</file>

<file path=xl/ctrlProps/ctrlProp150.xml><?xml version="1.0" encoding="utf-8"?>
<formControlPr xmlns="http://schemas.microsoft.com/office/spreadsheetml/2009/9/main" objectType="CheckBox" fmlaLink="$Q$230" lockText="1" noThreeD="1"/>
</file>

<file path=xl/ctrlProps/ctrlProp151.xml><?xml version="1.0" encoding="utf-8"?>
<formControlPr xmlns="http://schemas.microsoft.com/office/spreadsheetml/2009/9/main" objectType="CheckBox" fmlaLink="$Q$344" lockText="1" noThreeD="1"/>
</file>

<file path=xl/ctrlProps/ctrlProp152.xml><?xml version="1.0" encoding="utf-8"?>
<formControlPr xmlns="http://schemas.microsoft.com/office/spreadsheetml/2009/9/main" objectType="CheckBox" fmlaLink="$Q$384" lockText="1" noThreeD="1"/>
</file>

<file path=xl/ctrlProps/ctrlProp153.xml><?xml version="1.0" encoding="utf-8"?>
<formControlPr xmlns="http://schemas.microsoft.com/office/spreadsheetml/2009/9/main" objectType="CheckBox" fmlaLink="$Q$445" lockText="1" noThreeD="1"/>
</file>

<file path=xl/ctrlProps/ctrlProp154.xml><?xml version="1.0" encoding="utf-8"?>
<formControlPr xmlns="http://schemas.microsoft.com/office/spreadsheetml/2009/9/main" objectType="CheckBox" fmlaLink="$Q$101" lockText="1" noThreeD="1"/>
</file>

<file path=xl/ctrlProps/ctrlProp155.xml><?xml version="1.0" encoding="utf-8"?>
<formControlPr xmlns="http://schemas.microsoft.com/office/spreadsheetml/2009/9/main" objectType="CheckBox" fmlaLink="$Q$103" lockText="1" noThreeD="1"/>
</file>

<file path=xl/ctrlProps/ctrlProp156.xml><?xml version="1.0" encoding="utf-8"?>
<formControlPr xmlns="http://schemas.microsoft.com/office/spreadsheetml/2009/9/main" objectType="CheckBox" fmlaLink="$Q$353" lockText="1" noThreeD="1"/>
</file>

<file path=xl/ctrlProps/ctrlProp157.xml><?xml version="1.0" encoding="utf-8"?>
<formControlPr xmlns="http://schemas.microsoft.com/office/spreadsheetml/2009/9/main" objectType="CheckBox" fmlaLink="$Q$366" lockText="1" noThreeD="1"/>
</file>

<file path=xl/ctrlProps/ctrlProp158.xml><?xml version="1.0" encoding="utf-8"?>
<formControlPr xmlns="http://schemas.microsoft.com/office/spreadsheetml/2009/9/main" objectType="CheckBox" fmlaLink="$O$535" lockText="1" noThreeD="1"/>
</file>

<file path=xl/ctrlProps/ctrlProp159.xml><?xml version="1.0" encoding="utf-8"?>
<formControlPr xmlns="http://schemas.microsoft.com/office/spreadsheetml/2009/9/main" objectType="CheckBox" fmlaLink="$U$533" lockText="1" noThreeD="1"/>
</file>

<file path=xl/ctrlProps/ctrlProp16.xml><?xml version="1.0" encoding="utf-8"?>
<formControlPr xmlns="http://schemas.microsoft.com/office/spreadsheetml/2009/9/main" objectType="CheckBox" fmlaLink="$O$103" lockText="1" noThreeD="1"/>
</file>

<file path=xl/ctrlProps/ctrlProp160.xml><?xml version="1.0" encoding="utf-8"?>
<formControlPr xmlns="http://schemas.microsoft.com/office/spreadsheetml/2009/9/main" objectType="CheckBox" fmlaLink="$O$540" lockText="1" noThreeD="1"/>
</file>

<file path=xl/ctrlProps/ctrlProp161.xml><?xml version="1.0" encoding="utf-8"?>
<formControlPr xmlns="http://schemas.microsoft.com/office/spreadsheetml/2009/9/main" objectType="CheckBox" fmlaLink="$O$547" lockText="1" noThreeD="1"/>
</file>

<file path=xl/ctrlProps/ctrlProp162.xml><?xml version="1.0" encoding="utf-8"?>
<formControlPr xmlns="http://schemas.microsoft.com/office/spreadsheetml/2009/9/main" objectType="CheckBox" fmlaLink="$O$598" lockText="1" noThreeD="1"/>
</file>

<file path=xl/ctrlProps/ctrlProp163.xml><?xml version="1.0" encoding="utf-8"?>
<formControlPr xmlns="http://schemas.microsoft.com/office/spreadsheetml/2009/9/main" objectType="CheckBox" fmlaLink="$O$109" lockText="1" noThreeD="1"/>
</file>

<file path=xl/ctrlProps/ctrlProp164.xml><?xml version="1.0" encoding="utf-8"?>
<formControlPr xmlns="http://schemas.microsoft.com/office/spreadsheetml/2009/9/main" objectType="CheckBox" fmlaLink="$O$316" lockText="1" noThreeD="1"/>
</file>

<file path=xl/ctrlProps/ctrlProp165.xml><?xml version="1.0" encoding="utf-8"?>
<formControlPr xmlns="http://schemas.microsoft.com/office/spreadsheetml/2009/9/main" objectType="CheckBox" fmlaLink="$O$607" lockText="1" noThreeD="1"/>
</file>

<file path=xl/ctrlProps/ctrlProp166.xml><?xml version="1.0" encoding="utf-8"?>
<formControlPr xmlns="http://schemas.microsoft.com/office/spreadsheetml/2009/9/main" objectType="CheckBox" fmlaLink="$O$247" lockText="1" noThreeD="1"/>
</file>

<file path=xl/ctrlProps/ctrlProp167.xml><?xml version="1.0" encoding="utf-8"?>
<formControlPr xmlns="http://schemas.microsoft.com/office/spreadsheetml/2009/9/main" objectType="CheckBox" fmlaLink="$O$122" lockText="1" noThreeD="1"/>
</file>

<file path=xl/ctrlProps/ctrlProp168.xml><?xml version="1.0" encoding="utf-8"?>
<formControlPr xmlns="http://schemas.microsoft.com/office/spreadsheetml/2009/9/main" objectType="CheckBox" fmlaLink="$O$153" lockText="1" noThreeD="1"/>
</file>

<file path=xl/ctrlProps/ctrlProp169.xml><?xml version="1.0" encoding="utf-8"?>
<formControlPr xmlns="http://schemas.microsoft.com/office/spreadsheetml/2009/9/main" objectType="CheckBox" fmlaLink="$O$250" lockText="1" noThreeD="1"/>
</file>

<file path=xl/ctrlProps/ctrlProp17.xml><?xml version="1.0" encoding="utf-8"?>
<formControlPr xmlns="http://schemas.microsoft.com/office/spreadsheetml/2009/9/main" objectType="CheckBox" fmlaLink="$O$106" lockText="1" noThreeD="1"/>
</file>

<file path=xl/ctrlProps/ctrlProp170.xml><?xml version="1.0" encoding="utf-8"?>
<formControlPr xmlns="http://schemas.microsoft.com/office/spreadsheetml/2009/9/main" objectType="CheckBox" fmlaLink="$O$496" lockText="1" noThreeD="1"/>
</file>

<file path=xl/ctrlProps/ctrlProp171.xml><?xml version="1.0" encoding="utf-8"?>
<formControlPr xmlns="http://schemas.microsoft.com/office/spreadsheetml/2009/9/main" objectType="CheckBox" fmlaLink="$O$585" lockText="1" noThreeD="1"/>
</file>

<file path=xl/ctrlProps/ctrlProp172.xml><?xml version="1.0" encoding="utf-8"?>
<formControlPr xmlns="http://schemas.microsoft.com/office/spreadsheetml/2009/9/main" objectType="CheckBox" fmlaLink="$O$594" lockText="1" noThreeD="1"/>
</file>

<file path=xl/ctrlProps/ctrlProp173.xml><?xml version="1.0" encoding="utf-8"?>
<formControlPr xmlns="http://schemas.microsoft.com/office/spreadsheetml/2009/9/main" objectType="CheckBox" fmlaLink="$U$621" lockText="1" noThreeD="1"/>
</file>

<file path=xl/ctrlProps/ctrlProp174.xml><?xml version="1.0" encoding="utf-8"?>
<formControlPr xmlns="http://schemas.microsoft.com/office/spreadsheetml/2009/9/main" objectType="CheckBox" fmlaLink="$U$790" lockText="1" noThreeD="1"/>
</file>

<file path=xl/ctrlProps/ctrlProp175.xml><?xml version="1.0" encoding="utf-8"?>
<formControlPr xmlns="http://schemas.microsoft.com/office/spreadsheetml/2009/9/main" objectType="CheckBox" fmlaLink="$O$624" lockText="1" noThreeD="1"/>
</file>

<file path=xl/ctrlProps/ctrlProp176.xml><?xml version="1.0" encoding="utf-8"?>
<formControlPr xmlns="http://schemas.microsoft.com/office/spreadsheetml/2009/9/main" objectType="CheckBox" fmlaLink="$O$629" lockText="1" noThreeD="1"/>
</file>

<file path=xl/ctrlProps/ctrlProp177.xml><?xml version="1.0" encoding="utf-8"?>
<formControlPr xmlns="http://schemas.microsoft.com/office/spreadsheetml/2009/9/main" objectType="CheckBox" fmlaLink="$O$638" lockText="1" noThreeD="1"/>
</file>

<file path=xl/ctrlProps/ctrlProp178.xml><?xml version="1.0" encoding="utf-8"?>
<formControlPr xmlns="http://schemas.microsoft.com/office/spreadsheetml/2009/9/main" objectType="CheckBox" fmlaLink="$O$658" lockText="1" noThreeD="1"/>
</file>

<file path=xl/ctrlProps/ctrlProp179.xml><?xml version="1.0" encoding="utf-8"?>
<formControlPr xmlns="http://schemas.microsoft.com/office/spreadsheetml/2009/9/main" objectType="CheckBox" fmlaLink="$O$715" lockText="1" noThreeD="1"/>
</file>

<file path=xl/ctrlProps/ctrlProp18.xml><?xml version="1.0" encoding="utf-8"?>
<formControlPr xmlns="http://schemas.microsoft.com/office/spreadsheetml/2009/9/main" objectType="CheckBox" fmlaLink="$O$113" lockText="1" noThreeD="1"/>
</file>

<file path=xl/ctrlProps/ctrlProp180.xml><?xml version="1.0" encoding="utf-8"?>
<formControlPr xmlns="http://schemas.microsoft.com/office/spreadsheetml/2009/9/main" objectType="CheckBox" fmlaLink="$O$727" lockText="1" noThreeD="1"/>
</file>

<file path=xl/ctrlProps/ctrlProp181.xml><?xml version="1.0" encoding="utf-8"?>
<formControlPr xmlns="http://schemas.microsoft.com/office/spreadsheetml/2009/9/main" objectType="CheckBox" fmlaLink="$O$737" lockText="1" noThreeD="1"/>
</file>

<file path=xl/ctrlProps/ctrlProp182.xml><?xml version="1.0" encoding="utf-8"?>
<formControlPr xmlns="http://schemas.microsoft.com/office/spreadsheetml/2009/9/main" objectType="CheckBox" fmlaLink="$O$742" lockText="1" noThreeD="1"/>
</file>

<file path=xl/ctrlProps/ctrlProp183.xml><?xml version="1.0" encoding="utf-8"?>
<formControlPr xmlns="http://schemas.microsoft.com/office/spreadsheetml/2009/9/main" objectType="CheckBox" fmlaLink="$O$768" lockText="1" noThreeD="1"/>
</file>

<file path=xl/ctrlProps/ctrlProp184.xml><?xml version="1.0" encoding="utf-8"?>
<formControlPr xmlns="http://schemas.microsoft.com/office/spreadsheetml/2009/9/main" objectType="CheckBox" fmlaLink="$O$777" lockText="1" noThreeD="1"/>
</file>

<file path=xl/ctrlProps/ctrlProp185.xml><?xml version="1.0" encoding="utf-8"?>
<formControlPr xmlns="http://schemas.microsoft.com/office/spreadsheetml/2009/9/main" objectType="CheckBox" fmlaLink="$O$794" lockText="1" noThreeD="1"/>
</file>

<file path=xl/ctrlProps/ctrlProp186.xml><?xml version="1.0" encoding="utf-8"?>
<formControlPr xmlns="http://schemas.microsoft.com/office/spreadsheetml/2009/9/main" objectType="CheckBox" fmlaLink="$O$797" lockText="1" noThreeD="1"/>
</file>

<file path=xl/ctrlProps/ctrlProp187.xml><?xml version="1.0" encoding="utf-8"?>
<formControlPr xmlns="http://schemas.microsoft.com/office/spreadsheetml/2009/9/main" objectType="CheckBox" fmlaLink="$O$803" lockText="1" noThreeD="1"/>
</file>

<file path=xl/ctrlProps/ctrlProp188.xml><?xml version="1.0" encoding="utf-8"?>
<formControlPr xmlns="http://schemas.microsoft.com/office/spreadsheetml/2009/9/main" objectType="CheckBox" fmlaLink="$O$807" lockText="1" noThreeD="1"/>
</file>

<file path=xl/ctrlProps/ctrlProp189.xml><?xml version="1.0" encoding="utf-8"?>
<formControlPr xmlns="http://schemas.microsoft.com/office/spreadsheetml/2009/9/main" objectType="CheckBox" fmlaLink="$O$836" lockText="1" noThreeD="1"/>
</file>

<file path=xl/ctrlProps/ctrlProp19.xml><?xml version="1.0" encoding="utf-8"?>
<formControlPr xmlns="http://schemas.microsoft.com/office/spreadsheetml/2009/9/main" objectType="CheckBox" fmlaLink="$O$116" lockText="1" noThreeD="1"/>
</file>

<file path=xl/ctrlProps/ctrlProp190.xml><?xml version="1.0" encoding="utf-8"?>
<formControlPr xmlns="http://schemas.microsoft.com/office/spreadsheetml/2009/9/main" objectType="CheckBox" fmlaLink="$Q$153" lockText="1" noThreeD="1"/>
</file>

<file path=xl/ctrlProps/ctrlProp191.xml><?xml version="1.0" encoding="utf-8"?>
<formControlPr xmlns="http://schemas.microsoft.com/office/spreadsheetml/2009/9/main" objectType="CheckBox" fmlaLink="$U$850" lockText="1" noThreeD="1"/>
</file>

<file path=xl/ctrlProps/ctrlProp192.xml><?xml version="1.0" encoding="utf-8"?>
<formControlPr xmlns="http://schemas.microsoft.com/office/spreadsheetml/2009/9/main" objectType="CheckBox" fmlaLink="$O$855" lockText="1" noThreeD="1"/>
</file>

<file path=xl/ctrlProps/ctrlProp193.xml><?xml version="1.0" encoding="utf-8"?>
<formControlPr xmlns="http://schemas.microsoft.com/office/spreadsheetml/2009/9/main" objectType="CheckBox" fmlaLink="$O$859" lockText="1" noThreeD="1"/>
</file>

<file path=xl/ctrlProps/ctrlProp194.xml><?xml version="1.0" encoding="utf-8"?>
<formControlPr xmlns="http://schemas.microsoft.com/office/spreadsheetml/2009/9/main" objectType="CheckBox" fmlaLink="$O$867" lockText="1" noThreeD="1"/>
</file>

<file path=xl/ctrlProps/ctrlProp195.xml><?xml version="1.0" encoding="utf-8"?>
<formControlPr xmlns="http://schemas.microsoft.com/office/spreadsheetml/2009/9/main" objectType="CheckBox" fmlaLink="$O$871" lockText="1" noThreeD="1"/>
</file>

<file path=xl/ctrlProps/ctrlProp196.xml><?xml version="1.0" encoding="utf-8"?>
<formControlPr xmlns="http://schemas.microsoft.com/office/spreadsheetml/2009/9/main" objectType="CheckBox" fmlaLink="$O$933" lockText="1" noThreeD="1"/>
</file>

<file path=xl/ctrlProps/ctrlProp197.xml><?xml version="1.0" encoding="utf-8"?>
<formControlPr xmlns="http://schemas.microsoft.com/office/spreadsheetml/2009/9/main" objectType="CheckBox" fmlaLink="$O$133" lockText="1" noThreeD="1"/>
</file>

<file path=xl/ctrlProps/ctrlProp198.xml><?xml version="1.0" encoding="utf-8"?>
<formControlPr xmlns="http://schemas.microsoft.com/office/spreadsheetml/2009/9/main" objectType="CheckBox" fmlaLink="$Q$133" lockText="1" noThreeD="1"/>
</file>

<file path=xl/ctrlProps/ctrlProp199.xml><?xml version="1.0" encoding="utf-8"?>
<formControlPr xmlns="http://schemas.microsoft.com/office/spreadsheetml/2009/9/main" objectType="CheckBox" fmlaLink="$O$141" lockText="1" noThreeD="1"/>
</file>

<file path=xl/ctrlProps/ctrlProp2.xml><?xml version="1.0" encoding="utf-8"?>
<formControlPr xmlns="http://schemas.microsoft.com/office/spreadsheetml/2009/9/main" objectType="CheckBox" fmlaLink="$O$22" lockText="1" noThreeD="1"/>
</file>

<file path=xl/ctrlProps/ctrlProp20.xml><?xml version="1.0" encoding="utf-8"?>
<formControlPr xmlns="http://schemas.microsoft.com/office/spreadsheetml/2009/9/main" objectType="CheckBox" fmlaLink="$O$119" lockText="1" noThreeD="1"/>
</file>

<file path=xl/ctrlProps/ctrlProp200.xml><?xml version="1.0" encoding="utf-8"?>
<formControlPr xmlns="http://schemas.microsoft.com/office/spreadsheetml/2009/9/main" objectType="CheckBox" fmlaLink="$Q$141"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O$121"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fmlaLink="$O$20" lockText="1" noThreeD="1"/>
</file>

<file path=xl/ctrlProps/ctrlProp212.xml><?xml version="1.0" encoding="utf-8"?>
<formControlPr xmlns="http://schemas.microsoft.com/office/spreadsheetml/2009/9/main" objectType="CheckBox" fmlaLink="$O$23" lockText="1" noThreeD="1"/>
</file>

<file path=xl/ctrlProps/ctrlProp213.xml><?xml version="1.0" encoding="utf-8"?>
<formControlPr xmlns="http://schemas.microsoft.com/office/spreadsheetml/2009/9/main" objectType="CheckBox" fmlaLink="$O$25" lockText="1" noThreeD="1"/>
</file>

<file path=xl/ctrlProps/ctrlProp214.xml><?xml version="1.0" encoding="utf-8"?>
<formControlPr xmlns="http://schemas.microsoft.com/office/spreadsheetml/2009/9/main" objectType="CheckBox" fmlaLink="$O$35" lockText="1" noThreeD="1"/>
</file>

<file path=xl/ctrlProps/ctrlProp215.xml><?xml version="1.0" encoding="utf-8"?>
<formControlPr xmlns="http://schemas.microsoft.com/office/spreadsheetml/2009/9/main" objectType="CheckBox" fmlaLink="$O$124" lockText="1" noThreeD="1"/>
</file>

<file path=xl/ctrlProps/ctrlProp216.xml><?xml version="1.0" encoding="utf-8"?>
<formControlPr xmlns="http://schemas.microsoft.com/office/spreadsheetml/2009/9/main" objectType="CheckBox" fmlaLink="$O$146" lockText="1" noThreeD="1"/>
</file>

<file path=xl/ctrlProps/ctrlProp217.xml><?xml version="1.0" encoding="utf-8"?>
<formControlPr xmlns="http://schemas.microsoft.com/office/spreadsheetml/2009/9/main" objectType="CheckBox" fmlaLink="$O$180" lockText="1" noThreeD="1"/>
</file>

<file path=xl/ctrlProps/ctrlProp218.xml><?xml version="1.0" encoding="utf-8"?>
<formControlPr xmlns="http://schemas.microsoft.com/office/spreadsheetml/2009/9/main" objectType="CheckBox" fmlaLink="$O$203" lockText="1" noThreeD="1"/>
</file>

<file path=xl/ctrlProps/ctrlProp219.xml><?xml version="1.0" encoding="utf-8"?>
<formControlPr xmlns="http://schemas.microsoft.com/office/spreadsheetml/2009/9/main" objectType="CheckBox" fmlaLink="$O$214" lockText="1" noThreeD="1"/>
</file>

<file path=xl/ctrlProps/ctrlProp22.xml><?xml version="1.0" encoding="utf-8"?>
<formControlPr xmlns="http://schemas.microsoft.com/office/spreadsheetml/2009/9/main" objectType="CheckBox" fmlaLink="$O$125" lockText="1" noThreeD="1"/>
</file>

<file path=xl/ctrlProps/ctrlProp220.xml><?xml version="1.0" encoding="utf-8"?>
<formControlPr xmlns="http://schemas.microsoft.com/office/spreadsheetml/2009/9/main" objectType="CheckBox" fmlaLink="$O$218" lockText="1" noThreeD="1"/>
</file>

<file path=xl/ctrlProps/ctrlProp221.xml><?xml version="1.0" encoding="utf-8"?>
<formControlPr xmlns="http://schemas.microsoft.com/office/spreadsheetml/2009/9/main" objectType="CheckBox" fmlaLink="$O$240" lockText="1" noThreeD="1"/>
</file>

<file path=xl/ctrlProps/ctrlProp222.xml><?xml version="1.0" encoding="utf-8"?>
<formControlPr xmlns="http://schemas.microsoft.com/office/spreadsheetml/2009/9/main" objectType="CheckBox" fmlaLink="$O$243" lockText="1" noThreeD="1"/>
</file>

<file path=xl/ctrlProps/ctrlProp223.xml><?xml version="1.0" encoding="utf-8"?>
<formControlPr xmlns="http://schemas.microsoft.com/office/spreadsheetml/2009/9/main" objectType="CheckBox" fmlaLink="$O$250" lockText="1" noThreeD="1"/>
</file>

<file path=xl/ctrlProps/ctrlProp224.xml><?xml version="1.0" encoding="utf-8"?>
<formControlPr xmlns="http://schemas.microsoft.com/office/spreadsheetml/2009/9/main" objectType="CheckBox" fmlaLink="$O$252" lockText="1" noThreeD="1"/>
</file>

<file path=xl/ctrlProps/ctrlProp225.xml><?xml version="1.0" encoding="utf-8"?>
<formControlPr xmlns="http://schemas.microsoft.com/office/spreadsheetml/2009/9/main" objectType="CheckBox" fmlaLink="$O$260" lockText="1" noThreeD="1"/>
</file>

<file path=xl/ctrlProps/ctrlProp226.xml><?xml version="1.0" encoding="utf-8"?>
<formControlPr xmlns="http://schemas.microsoft.com/office/spreadsheetml/2009/9/main" objectType="CheckBox" fmlaLink="$O$262" lockText="1" noThreeD="1"/>
</file>

<file path=xl/ctrlProps/ctrlProp227.xml><?xml version="1.0" encoding="utf-8"?>
<formControlPr xmlns="http://schemas.microsoft.com/office/spreadsheetml/2009/9/main" objectType="CheckBox" fmlaLink="$O$265" lockText="1" noThreeD="1"/>
</file>

<file path=xl/ctrlProps/ctrlProp228.xml><?xml version="1.0" encoding="utf-8"?>
<formControlPr xmlns="http://schemas.microsoft.com/office/spreadsheetml/2009/9/main" objectType="CheckBox" fmlaLink="$O$268" lockText="1" noThreeD="1"/>
</file>

<file path=xl/ctrlProps/ctrlProp229.xml><?xml version="1.0" encoding="utf-8"?>
<formControlPr xmlns="http://schemas.microsoft.com/office/spreadsheetml/2009/9/main" objectType="CheckBox" fmlaLink="$O$277" lockText="1" noThreeD="1"/>
</file>

<file path=xl/ctrlProps/ctrlProp23.xml><?xml version="1.0" encoding="utf-8"?>
<formControlPr xmlns="http://schemas.microsoft.com/office/spreadsheetml/2009/9/main" objectType="CheckBox" fmlaLink="$O$140" lockText="1" noThreeD="1"/>
</file>

<file path=xl/ctrlProps/ctrlProp230.xml><?xml version="1.0" encoding="utf-8"?>
<formControlPr xmlns="http://schemas.microsoft.com/office/spreadsheetml/2009/9/main" objectType="CheckBox" fmlaLink="$O$293" lockText="1" noThreeD="1"/>
</file>

<file path=xl/ctrlProps/ctrlProp231.xml><?xml version="1.0" encoding="utf-8"?>
<formControlPr xmlns="http://schemas.microsoft.com/office/spreadsheetml/2009/9/main" objectType="CheckBox" fmlaLink="$O$298" lockText="1" noThreeD="1"/>
</file>

<file path=xl/ctrlProps/ctrlProp232.xml><?xml version="1.0" encoding="utf-8"?>
<formControlPr xmlns="http://schemas.microsoft.com/office/spreadsheetml/2009/9/main" objectType="CheckBox" fmlaLink="$O$301" lockText="1" noThreeD="1"/>
</file>

<file path=xl/ctrlProps/ctrlProp233.xml><?xml version="1.0" encoding="utf-8"?>
<formControlPr xmlns="http://schemas.microsoft.com/office/spreadsheetml/2009/9/main" objectType="CheckBox" fmlaLink="$O$333" lockText="1" noThreeD="1"/>
</file>

<file path=xl/ctrlProps/ctrlProp234.xml><?xml version="1.0" encoding="utf-8"?>
<formControlPr xmlns="http://schemas.microsoft.com/office/spreadsheetml/2009/9/main" objectType="CheckBox" fmlaLink="$O$337" lockText="1" noThreeD="1"/>
</file>

<file path=xl/ctrlProps/ctrlProp235.xml><?xml version="1.0" encoding="utf-8"?>
<formControlPr xmlns="http://schemas.microsoft.com/office/spreadsheetml/2009/9/main" objectType="CheckBox" fmlaLink="$O$340" lockText="1" noThreeD="1"/>
</file>

<file path=xl/ctrlProps/ctrlProp236.xml><?xml version="1.0" encoding="utf-8"?>
<formControlPr xmlns="http://schemas.microsoft.com/office/spreadsheetml/2009/9/main" objectType="CheckBox" fmlaLink="$O$345" lockText="1" noThreeD="1"/>
</file>

<file path=xl/ctrlProps/ctrlProp237.xml><?xml version="1.0" encoding="utf-8"?>
<formControlPr xmlns="http://schemas.microsoft.com/office/spreadsheetml/2009/9/main" objectType="CheckBox" fmlaLink="$O$376" lockText="1" noThreeD="1"/>
</file>

<file path=xl/ctrlProps/ctrlProp238.xml><?xml version="1.0" encoding="utf-8"?>
<formControlPr xmlns="http://schemas.microsoft.com/office/spreadsheetml/2009/9/main" objectType="CheckBox" fmlaLink="$O$378" lockText="1" noThreeD="1"/>
</file>

<file path=xl/ctrlProps/ctrlProp239.xml><?xml version="1.0" encoding="utf-8"?>
<formControlPr xmlns="http://schemas.microsoft.com/office/spreadsheetml/2009/9/main" objectType="CheckBox" fmlaLink="$O$382" lockText="1" noThreeD="1"/>
</file>

<file path=xl/ctrlProps/ctrlProp24.xml><?xml version="1.0" encoding="utf-8"?>
<formControlPr xmlns="http://schemas.microsoft.com/office/spreadsheetml/2009/9/main" objectType="CheckBox" fmlaLink="$O$143" lockText="1" noThreeD="1"/>
</file>

<file path=xl/ctrlProps/ctrlProp240.xml><?xml version="1.0" encoding="utf-8"?>
<formControlPr xmlns="http://schemas.microsoft.com/office/spreadsheetml/2009/9/main" objectType="CheckBox" fmlaLink="$O$384" lockText="1" noThreeD="1"/>
</file>

<file path=xl/ctrlProps/ctrlProp241.xml><?xml version="1.0" encoding="utf-8"?>
<formControlPr xmlns="http://schemas.microsoft.com/office/spreadsheetml/2009/9/main" objectType="CheckBox" fmlaLink="$O$114" lockText="1" noThreeD="1"/>
</file>

<file path=xl/ctrlProps/ctrlProp242.xml><?xml version="1.0" encoding="utf-8"?>
<formControlPr xmlns="http://schemas.microsoft.com/office/spreadsheetml/2009/9/main" objectType="CheckBox" fmlaLink="$O$116" lockText="1" noThreeD="1"/>
</file>

<file path=xl/ctrlProps/ctrlProp243.xml><?xml version="1.0" encoding="utf-8"?>
<formControlPr xmlns="http://schemas.microsoft.com/office/spreadsheetml/2009/9/main" objectType="CheckBox" fmlaLink="$O$118" lockText="1" noThreeD="1"/>
</file>

<file path=xl/ctrlProps/ctrlProp244.xml><?xml version="1.0" encoding="utf-8"?>
<formControlPr xmlns="http://schemas.microsoft.com/office/spreadsheetml/2009/9/main" objectType="CheckBox" fmlaLink="$O$120" lockText="1" noThreeD="1"/>
</file>

<file path=xl/ctrlProps/ctrlProp245.xml><?xml version="1.0" encoding="utf-8"?>
<formControlPr xmlns="http://schemas.microsoft.com/office/spreadsheetml/2009/9/main" objectType="CheckBox" fmlaLink="$O$149" lockText="1" noThreeD="1"/>
</file>

<file path=xl/ctrlProps/ctrlProp246.xml><?xml version="1.0" encoding="utf-8"?>
<formControlPr xmlns="http://schemas.microsoft.com/office/spreadsheetml/2009/9/main" objectType="CheckBox" fmlaLink="$O$153" lockText="1" noThreeD="1"/>
</file>

<file path=xl/ctrlProps/ctrlProp247.xml><?xml version="1.0" encoding="utf-8"?>
<formControlPr xmlns="http://schemas.microsoft.com/office/spreadsheetml/2009/9/main" objectType="CheckBox" fmlaLink="$O$155" lockText="1" noThreeD="1"/>
</file>

<file path=xl/ctrlProps/ctrlProp248.xml><?xml version="1.0" encoding="utf-8"?>
<formControlPr xmlns="http://schemas.microsoft.com/office/spreadsheetml/2009/9/main" objectType="CheckBox" fmlaLink="$O$184" lockText="1" noThreeD="1"/>
</file>

<file path=xl/ctrlProps/ctrlProp249.xml><?xml version="1.0" encoding="utf-8"?>
<formControlPr xmlns="http://schemas.microsoft.com/office/spreadsheetml/2009/9/main" objectType="CheckBox" fmlaLink="$O$290" lockText="1" noThreeD="1"/>
</file>

<file path=xl/ctrlProps/ctrlProp25.xml><?xml version="1.0" encoding="utf-8"?>
<formControlPr xmlns="http://schemas.microsoft.com/office/spreadsheetml/2009/9/main" objectType="CheckBox" fmlaLink="$O$149" lockText="1" noThreeD="1"/>
</file>

<file path=xl/ctrlProps/ctrlProp250.xml><?xml version="1.0" encoding="utf-8"?>
<formControlPr xmlns="http://schemas.microsoft.com/office/spreadsheetml/2009/9/main" objectType="CheckBox" fmlaLink="$O$319" lockText="1" noThreeD="1"/>
</file>

<file path=xl/ctrlProps/ctrlProp251.xml><?xml version="1.0" encoding="utf-8"?>
<formControlPr xmlns="http://schemas.microsoft.com/office/spreadsheetml/2009/9/main" objectType="CheckBox" fmlaLink="$O$347" lockText="1" noThreeD="1"/>
</file>

<file path=xl/ctrlProps/ctrlProp252.xml><?xml version="1.0" encoding="utf-8"?>
<formControlPr xmlns="http://schemas.microsoft.com/office/spreadsheetml/2009/9/main" objectType="CheckBox" fmlaLink="$O$351" lockText="1" noThreeD="1"/>
</file>

<file path=xl/ctrlProps/ctrlProp253.xml><?xml version="1.0" encoding="utf-8"?>
<formControlPr xmlns="http://schemas.microsoft.com/office/spreadsheetml/2009/9/main" objectType="CheckBox" fmlaLink="$O$343" lockText="1" noThreeD="1"/>
</file>

<file path=xl/ctrlProps/ctrlProp254.xml><?xml version="1.0" encoding="utf-8"?>
<formControlPr xmlns="http://schemas.microsoft.com/office/spreadsheetml/2009/9/main" objectType="CheckBox" fmlaLink="$O$205" lockText="1" noThreeD="1"/>
</file>

<file path=xl/ctrlProps/ctrlProp255.xml><?xml version="1.0" encoding="utf-8"?>
<formControlPr xmlns="http://schemas.microsoft.com/office/spreadsheetml/2009/9/main" objectType="CheckBox" fmlaLink="$O$211" lockText="1" noThreeD="1"/>
</file>

<file path=xl/ctrlProps/ctrlProp256.xml><?xml version="1.0" encoding="utf-8"?>
<formControlPr xmlns="http://schemas.microsoft.com/office/spreadsheetml/2009/9/main" objectType="CheckBox" fmlaLink="$O$208" lockText="1" noThreeD="1"/>
</file>

<file path=xl/ctrlProps/ctrlProp257.xml><?xml version="1.0" encoding="utf-8"?>
<formControlPr xmlns="http://schemas.microsoft.com/office/spreadsheetml/2009/9/main" objectType="CheckBox" fmlaLink="$O$312" lockText="1" noThreeD="1"/>
</file>

<file path=xl/ctrlProps/ctrlProp258.xml><?xml version="1.0" encoding="utf-8"?>
<formControlPr xmlns="http://schemas.microsoft.com/office/spreadsheetml/2009/9/main" objectType="CheckBox" fmlaLink="$O$314" lockText="1" noThreeD="1"/>
</file>

<file path=xl/ctrlProps/ctrlProp259.xml><?xml version="1.0" encoding="utf-8"?>
<formControlPr xmlns="http://schemas.microsoft.com/office/spreadsheetml/2009/9/main" objectType="CheckBox" fmlaLink="$O$320" lockText="1" noThreeD="1"/>
</file>

<file path=xl/ctrlProps/ctrlProp26.xml><?xml version="1.0" encoding="utf-8"?>
<formControlPr xmlns="http://schemas.microsoft.com/office/spreadsheetml/2009/9/main" objectType="CheckBox" fmlaLink="$O$152" lockText="1" noThreeD="1"/>
</file>

<file path=xl/ctrlProps/ctrlProp260.xml><?xml version="1.0" encoding="utf-8"?>
<formControlPr xmlns="http://schemas.microsoft.com/office/spreadsheetml/2009/9/main" objectType="CheckBox" fmlaLink="$O$321" lockText="1" noThreeD="1"/>
</file>

<file path=xl/ctrlProps/ctrlProp261.xml><?xml version="1.0" encoding="utf-8"?>
<formControlPr xmlns="http://schemas.microsoft.com/office/spreadsheetml/2009/9/main" objectType="CheckBox" fmlaLink="$O$323" lockText="1" noThreeD="1"/>
</file>

<file path=xl/ctrlProps/ctrlProp262.xml><?xml version="1.0" encoding="utf-8"?>
<formControlPr xmlns="http://schemas.microsoft.com/office/spreadsheetml/2009/9/main" objectType="CheckBox" fmlaLink="$O$363" lockText="1" noThreeD="1"/>
</file>

<file path=xl/ctrlProps/ctrlProp263.xml><?xml version="1.0" encoding="utf-8"?>
<formControlPr xmlns="http://schemas.microsoft.com/office/spreadsheetml/2009/9/main" objectType="CheckBox" fmlaLink="$O$366" lockText="1" noThreeD="1"/>
</file>

<file path=xl/ctrlProps/ctrlProp264.xml><?xml version="1.0" encoding="utf-8"?>
<formControlPr xmlns="http://schemas.microsoft.com/office/spreadsheetml/2009/9/main" objectType="CheckBox" fmlaLink="$O$98" lockText="1" noThreeD="1"/>
</file>

<file path=xl/ctrlProps/ctrlProp265.xml><?xml version="1.0" encoding="utf-8"?>
<formControlPr xmlns="http://schemas.microsoft.com/office/spreadsheetml/2009/9/main" objectType="CheckBox" fmlaLink="$O$165" lockText="1" noThreeD="1"/>
</file>

<file path=xl/ctrlProps/ctrlProp266.xml><?xml version="1.0" encoding="utf-8"?>
<formControlPr xmlns="http://schemas.microsoft.com/office/spreadsheetml/2009/9/main" objectType="CheckBox" fmlaLink="$O$222" lockText="1" noThreeD="1"/>
</file>

<file path=xl/ctrlProps/ctrlProp267.xml><?xml version="1.0" encoding="utf-8"?>
<formControlPr xmlns="http://schemas.microsoft.com/office/spreadsheetml/2009/9/main" objectType="CheckBox" fmlaLink="$O$288" lockText="1" noThreeD="1"/>
</file>

<file path=xl/ctrlProps/ctrlProp268.xml><?xml version="1.0" encoding="utf-8"?>
<formControlPr xmlns="http://schemas.microsoft.com/office/spreadsheetml/2009/9/main" objectType="CheckBox" fmlaLink="$O$354" lockText="1" noThreeD="1"/>
</file>

<file path=xl/ctrlProps/ctrlProp269.xml><?xml version="1.0" encoding="utf-8"?>
<formControlPr xmlns="http://schemas.microsoft.com/office/spreadsheetml/2009/9/main" objectType="CheckBox" fmlaLink="$U$372" lockText="1" noThreeD="1"/>
</file>

<file path=xl/ctrlProps/ctrlProp27.xml><?xml version="1.0" encoding="utf-8"?>
<formControlPr xmlns="http://schemas.microsoft.com/office/spreadsheetml/2009/9/main" objectType="CheckBox" fmlaLink="$O$156" lockText="1" noThreeD="1"/>
</file>

<file path=xl/ctrlProps/ctrlProp270.xml><?xml version="1.0" encoding="utf-8"?>
<formControlPr xmlns="http://schemas.microsoft.com/office/spreadsheetml/2009/9/main" objectType="CheckBox" fmlaLink="$U$331" lockText="1" noThreeD="1"/>
</file>

<file path=xl/ctrlProps/ctrlProp271.xml><?xml version="1.0" encoding="utf-8"?>
<formControlPr xmlns="http://schemas.microsoft.com/office/spreadsheetml/2009/9/main" objectType="CheckBox" fmlaLink="$U$286" lockText="1" noThreeD="1"/>
</file>

<file path=xl/ctrlProps/ctrlProp272.xml><?xml version="1.0" encoding="utf-8"?>
<formControlPr xmlns="http://schemas.microsoft.com/office/spreadsheetml/2009/9/main" objectType="CheckBox" fmlaLink="$U$258" lockText="1" noThreeD="1"/>
</file>

<file path=xl/ctrlProps/ctrlProp273.xml><?xml version="1.0" encoding="utf-8"?>
<formControlPr xmlns="http://schemas.microsoft.com/office/spreadsheetml/2009/9/main" objectType="CheckBox" fmlaLink="$Q$262" lockText="1" noThreeD="1"/>
</file>

<file path=xl/ctrlProps/ctrlProp274.xml><?xml version="1.0" encoding="utf-8"?>
<formControlPr xmlns="http://schemas.microsoft.com/office/spreadsheetml/2009/9/main" objectType="CheckBox" fmlaLink="$Q$116" lockText="1" noThreeD="1"/>
</file>

<file path=xl/ctrlProps/ctrlProp275.xml><?xml version="1.0" encoding="utf-8"?>
<formControlPr xmlns="http://schemas.microsoft.com/office/spreadsheetml/2009/9/main" objectType="CheckBox" fmlaLink="$Q$118" lockText="1" noThreeD="1"/>
</file>

<file path=xl/ctrlProps/ctrlProp276.xml><?xml version="1.0" encoding="utf-8"?>
<formControlPr xmlns="http://schemas.microsoft.com/office/spreadsheetml/2009/9/main" objectType="CheckBox" fmlaLink="$Q$340" lockText="1" noThreeD="1"/>
</file>

<file path=xl/ctrlProps/ctrlProp277.xml><?xml version="1.0" encoding="utf-8"?>
<formControlPr xmlns="http://schemas.microsoft.com/office/spreadsheetml/2009/9/main" objectType="CheckBox" fmlaLink="$Q$363" lockText="1" noThreeD="1"/>
</file>

<file path=xl/ctrlProps/ctrlProp278.xml><?xml version="1.0" encoding="utf-8"?>
<formControlPr xmlns="http://schemas.microsoft.com/office/spreadsheetml/2009/9/main" objectType="CheckBox" fmlaLink="$O$129" lockText="1" noThreeD="1"/>
</file>

<file path=xl/ctrlProps/ctrlProp279.xml><?xml version="1.0" encoding="utf-8"?>
<formControlPr xmlns="http://schemas.microsoft.com/office/spreadsheetml/2009/9/main" objectType="CheckBox" fmlaLink="$O$187" lockText="1" noThreeD="1"/>
</file>

<file path=xl/ctrlProps/ctrlProp28.xml><?xml version="1.0" encoding="utf-8"?>
<formControlPr xmlns="http://schemas.microsoft.com/office/spreadsheetml/2009/9/main" objectType="CheckBox" fmlaLink="$O$161" lockText="1" noThreeD="1"/>
</file>

<file path=xl/ctrlProps/ctrlProp280.xml><?xml version="1.0" encoding="utf-8"?>
<formControlPr xmlns="http://schemas.microsoft.com/office/spreadsheetml/2009/9/main" objectType="CheckBox" fmlaLink="$O$135" lockText="1" noThreeD="1"/>
</file>

<file path=xl/ctrlProps/ctrlProp281.xml><?xml version="1.0" encoding="utf-8"?>
<formControlPr xmlns="http://schemas.microsoft.com/office/spreadsheetml/2009/9/main" objectType="CheckBox" fmlaLink="$O$192" lockText="1" noThreeD="1"/>
</file>

<file path=xl/ctrlProps/ctrlProp282.xml><?xml version="1.0" encoding="utf-8"?>
<formControlPr xmlns="http://schemas.microsoft.com/office/spreadsheetml/2009/9/main" objectType="CheckBox" fmlaLink="$O$271" lockText="1" noThreeD="1"/>
</file>

<file path=xl/ctrlProps/ctrlProp283.xml><?xml version="1.0" encoding="utf-8"?>
<formControlPr xmlns="http://schemas.microsoft.com/office/spreadsheetml/2009/9/main" objectType="CheckBox" fmlaLink="$O$196"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O$164"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O$24" lockText="1" noThreeD="1"/>
</file>

<file path=xl/ctrlProps/ctrlProp30.xml><?xml version="1.0" encoding="utf-8"?>
<formControlPr xmlns="http://schemas.microsoft.com/office/spreadsheetml/2009/9/main" objectType="CheckBox" fmlaLink="$O$167" lockText="1" noThreeD="1"/>
</file>

<file path=xl/ctrlProps/ctrlProp300.xml><?xml version="1.0" encoding="utf-8"?>
<formControlPr xmlns="http://schemas.microsoft.com/office/spreadsheetml/2009/9/main" objectType="CheckBox" fmlaLink="$O$17" lockText="1" noThreeD="1"/>
</file>

<file path=xl/ctrlProps/ctrlProp301.xml><?xml version="1.0" encoding="utf-8"?>
<formControlPr xmlns="http://schemas.microsoft.com/office/spreadsheetml/2009/9/main" objectType="CheckBox" fmlaLink="$O$19" lockText="1" noThreeD="1"/>
</file>

<file path=xl/ctrlProps/ctrlProp302.xml><?xml version="1.0" encoding="utf-8"?>
<formControlPr xmlns="http://schemas.microsoft.com/office/spreadsheetml/2009/9/main" objectType="CheckBox" fmlaLink="$O$22" lockText="1" noThreeD="1"/>
</file>

<file path=xl/ctrlProps/ctrlProp303.xml><?xml version="1.0" encoding="utf-8"?>
<formControlPr xmlns="http://schemas.microsoft.com/office/spreadsheetml/2009/9/main" objectType="CheckBox" fmlaLink="$O$28" lockText="1" noThreeD="1"/>
</file>

<file path=xl/ctrlProps/ctrlProp304.xml><?xml version="1.0" encoding="utf-8"?>
<formControlPr xmlns="http://schemas.microsoft.com/office/spreadsheetml/2009/9/main" objectType="CheckBox" fmlaLink="$O$33" lockText="1" noThreeD="1"/>
</file>

<file path=xl/ctrlProps/ctrlProp305.xml><?xml version="1.0" encoding="utf-8"?>
<formControlPr xmlns="http://schemas.microsoft.com/office/spreadsheetml/2009/9/main" objectType="CheckBox" fmlaLink="$O$42" lockText="1" noThreeD="1"/>
</file>

<file path=xl/ctrlProps/ctrlProp306.xml><?xml version="1.0" encoding="utf-8"?>
<formControlPr xmlns="http://schemas.microsoft.com/office/spreadsheetml/2009/9/main" objectType="CheckBox" fmlaLink="$O$54" lockText="1" noThreeD="1"/>
</file>

<file path=xl/ctrlProps/ctrlProp307.xml><?xml version="1.0" encoding="utf-8"?>
<formControlPr xmlns="http://schemas.microsoft.com/office/spreadsheetml/2009/9/main" objectType="CheckBox" fmlaLink="$O$60" lockText="1" noThreeD="1"/>
</file>

<file path=xl/ctrlProps/ctrlProp308.xml><?xml version="1.0" encoding="utf-8"?>
<formControlPr xmlns="http://schemas.microsoft.com/office/spreadsheetml/2009/9/main" objectType="CheckBox" fmlaLink="$O$56" lockText="1" noThreeD="1"/>
</file>

<file path=xl/ctrlProps/ctrlProp309.xml><?xml version="1.0" encoding="utf-8"?>
<formControlPr xmlns="http://schemas.microsoft.com/office/spreadsheetml/2009/9/main" objectType="CheckBox" fmlaLink="$O$66" lockText="1" noThreeD="1"/>
</file>

<file path=xl/ctrlProps/ctrlProp31.xml><?xml version="1.0" encoding="utf-8"?>
<formControlPr xmlns="http://schemas.microsoft.com/office/spreadsheetml/2009/9/main" objectType="CheckBox" fmlaLink="$O$169" lockText="1" noThreeD="1"/>
</file>

<file path=xl/ctrlProps/ctrlProp310.xml><?xml version="1.0" encoding="utf-8"?>
<formControlPr xmlns="http://schemas.microsoft.com/office/spreadsheetml/2009/9/main" objectType="CheckBox" fmlaLink="$O$69" lockText="1" noThreeD="1"/>
</file>

<file path=xl/ctrlProps/ctrlProp311.xml><?xml version="1.0" encoding="utf-8"?>
<formControlPr xmlns="http://schemas.microsoft.com/office/spreadsheetml/2009/9/main" objectType="CheckBox" fmlaLink="$O$72" lockText="1" noThreeD="1"/>
</file>

<file path=xl/ctrlProps/ctrlProp312.xml><?xml version="1.0" encoding="utf-8"?>
<formControlPr xmlns="http://schemas.microsoft.com/office/spreadsheetml/2009/9/main" objectType="CheckBox" fmlaLink="$O$80" lockText="1" noThreeD="1"/>
</file>

<file path=xl/ctrlProps/ctrlProp313.xml><?xml version="1.0" encoding="utf-8"?>
<formControlPr xmlns="http://schemas.microsoft.com/office/spreadsheetml/2009/9/main" objectType="CheckBox" fmlaLink="$O$83" lockText="1" noThreeD="1"/>
</file>

<file path=xl/ctrlProps/ctrlProp314.xml><?xml version="1.0" encoding="utf-8"?>
<formControlPr xmlns="http://schemas.microsoft.com/office/spreadsheetml/2009/9/main" objectType="CheckBox" fmlaLink="$O$89" lockText="1" noThreeD="1"/>
</file>

<file path=xl/ctrlProps/ctrlProp315.xml><?xml version="1.0" encoding="utf-8"?>
<formControlPr xmlns="http://schemas.microsoft.com/office/spreadsheetml/2009/9/main" objectType="CheckBox" fmlaLink="$O$91" lockText="1" noThreeD="1"/>
</file>

<file path=xl/ctrlProps/ctrlProp316.xml><?xml version="1.0" encoding="utf-8"?>
<formControlPr xmlns="http://schemas.microsoft.com/office/spreadsheetml/2009/9/main" objectType="CheckBox" fmlaLink="$O$94" lockText="1" noThreeD="1"/>
</file>

<file path=xl/ctrlProps/ctrlProp317.xml><?xml version="1.0" encoding="utf-8"?>
<formControlPr xmlns="http://schemas.microsoft.com/office/spreadsheetml/2009/9/main" objectType="CheckBox" fmlaLink="$O$129" lockText="1" noThreeD="1"/>
</file>

<file path=xl/ctrlProps/ctrlProp318.xml><?xml version="1.0" encoding="utf-8"?>
<formControlPr xmlns="http://schemas.microsoft.com/office/spreadsheetml/2009/9/main" objectType="CheckBox" fmlaLink="$O$158" lockText="1" noThreeD="1"/>
</file>

<file path=xl/ctrlProps/ctrlProp319.xml><?xml version="1.0" encoding="utf-8"?>
<formControlPr xmlns="http://schemas.microsoft.com/office/spreadsheetml/2009/9/main" objectType="CheckBox" fmlaLink="$O$162" lockText="1" noThreeD="1"/>
</file>

<file path=xl/ctrlProps/ctrlProp32.xml><?xml version="1.0" encoding="utf-8"?>
<formControlPr xmlns="http://schemas.microsoft.com/office/spreadsheetml/2009/9/main" objectType="CheckBox" fmlaLink="$O$184" lockText="1" noThreeD="1"/>
</file>

<file path=xl/ctrlProps/ctrlProp320.xml><?xml version="1.0" encoding="utf-8"?>
<formControlPr xmlns="http://schemas.microsoft.com/office/spreadsheetml/2009/9/main" objectType="CheckBox" fmlaLink="$U$168" lockText="1" noThreeD="1"/>
</file>

<file path=xl/ctrlProps/ctrlProp321.xml><?xml version="1.0" encoding="utf-8"?>
<formControlPr xmlns="http://schemas.microsoft.com/office/spreadsheetml/2009/9/main" objectType="CheckBox" fmlaLink="$O$171" lockText="1" noThreeD="1"/>
</file>

<file path=xl/ctrlProps/ctrlProp322.xml><?xml version="1.0" encoding="utf-8"?>
<formControlPr xmlns="http://schemas.microsoft.com/office/spreadsheetml/2009/9/main" objectType="CheckBox" fmlaLink="$O$175" lockText="1" noThreeD="1"/>
</file>

<file path=xl/ctrlProps/ctrlProp323.xml><?xml version="1.0" encoding="utf-8"?>
<formControlPr xmlns="http://schemas.microsoft.com/office/spreadsheetml/2009/9/main" objectType="CheckBox" fmlaLink="$O$178" lockText="1" noThreeD="1"/>
</file>

<file path=xl/ctrlProps/ctrlProp324.xml><?xml version="1.0" encoding="utf-8"?>
<formControlPr xmlns="http://schemas.microsoft.com/office/spreadsheetml/2009/9/main" objectType="CheckBox" fmlaLink="$O$184" lockText="1" noThreeD="1"/>
</file>

<file path=xl/ctrlProps/ctrlProp325.xml><?xml version="1.0" encoding="utf-8"?>
<formControlPr xmlns="http://schemas.microsoft.com/office/spreadsheetml/2009/9/main" objectType="CheckBox" fmlaLink="$O$186" lockText="1" noThreeD="1"/>
</file>

<file path=xl/ctrlProps/ctrlProp326.xml><?xml version="1.0" encoding="utf-8"?>
<formControlPr xmlns="http://schemas.microsoft.com/office/spreadsheetml/2009/9/main" objectType="CheckBox" fmlaLink="$O$195" lockText="1" noThreeD="1"/>
</file>

<file path=xl/ctrlProps/ctrlProp327.xml><?xml version="1.0" encoding="utf-8"?>
<formControlPr xmlns="http://schemas.microsoft.com/office/spreadsheetml/2009/9/main" objectType="CheckBox" fmlaLink="$O$198" lockText="1" noThreeD="1"/>
</file>

<file path=xl/ctrlProps/ctrlProp328.xml><?xml version="1.0" encoding="utf-8"?>
<formControlPr xmlns="http://schemas.microsoft.com/office/spreadsheetml/2009/9/main" objectType="CheckBox" fmlaLink="$O$201" lockText="1" noThreeD="1"/>
</file>

<file path=xl/ctrlProps/ctrlProp329.xml><?xml version="1.0" encoding="utf-8"?>
<formControlPr xmlns="http://schemas.microsoft.com/office/spreadsheetml/2009/9/main" objectType="CheckBox" fmlaLink="$O$211" lockText="1" noThreeD="1"/>
</file>

<file path=xl/ctrlProps/ctrlProp33.xml><?xml version="1.0" encoding="utf-8"?>
<formControlPr xmlns="http://schemas.microsoft.com/office/spreadsheetml/2009/9/main" objectType="CheckBox" fmlaLink="$O$186" lockText="1" noThreeD="1"/>
</file>

<file path=xl/ctrlProps/ctrlProp330.xml><?xml version="1.0" encoding="utf-8"?>
<formControlPr xmlns="http://schemas.microsoft.com/office/spreadsheetml/2009/9/main" objectType="CheckBox" fmlaLink="$O$213" lockText="1" noThreeD="1"/>
</file>

<file path=xl/ctrlProps/ctrlProp331.xml><?xml version="1.0" encoding="utf-8"?>
<formControlPr xmlns="http://schemas.microsoft.com/office/spreadsheetml/2009/9/main" objectType="CheckBox" fmlaLink="$O$215" lockText="1" noThreeD="1"/>
</file>

<file path=xl/ctrlProps/ctrlProp332.xml><?xml version="1.0" encoding="utf-8"?>
<formControlPr xmlns="http://schemas.microsoft.com/office/spreadsheetml/2009/9/main" objectType="CheckBox" fmlaLink="$O$217" lockText="1" noThreeD="1"/>
</file>

<file path=xl/ctrlProps/ctrlProp333.xml><?xml version="1.0" encoding="utf-8"?>
<formControlPr xmlns="http://schemas.microsoft.com/office/spreadsheetml/2009/9/main" objectType="CheckBox" fmlaLink="$O$220" lockText="1" noThreeD="1"/>
</file>

<file path=xl/ctrlProps/ctrlProp334.xml><?xml version="1.0" encoding="utf-8"?>
<formControlPr xmlns="http://schemas.microsoft.com/office/spreadsheetml/2009/9/main" objectType="CheckBox" fmlaLink="$O$85"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O$188"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fmlaLink="$O$117" lockText="1" noThreeD="1"/>
</file>

<file path=xl/ctrlProps/ctrlProp342.xml><?xml version="1.0" encoding="utf-8"?>
<formControlPr xmlns="http://schemas.microsoft.com/office/spreadsheetml/2009/9/main" objectType="CheckBox" fmlaLink="$O$121"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fmlaLink="$O$102" lockText="1" noThreeD="1"/>
</file>

<file path=xl/ctrlProps/ctrlProp346.xml><?xml version="1.0" encoding="utf-8"?>
<formControlPr xmlns="http://schemas.microsoft.com/office/spreadsheetml/2009/9/main" objectType="CheckBox" fmlaLink="$O$188"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O$192"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fmlaLink="$O$18" lockText="1" noThreeD="1"/>
</file>

<file path=xl/ctrlProps/ctrlProp355.xml><?xml version="1.0" encoding="utf-8"?>
<formControlPr xmlns="http://schemas.microsoft.com/office/spreadsheetml/2009/9/main" objectType="CheckBox" fmlaLink="$O$19" lockText="1" noThreeD="1"/>
</file>

<file path=xl/ctrlProps/ctrlProp356.xml><?xml version="1.0" encoding="utf-8"?>
<formControlPr xmlns="http://schemas.microsoft.com/office/spreadsheetml/2009/9/main" objectType="CheckBox" fmlaLink="$O$20" lockText="1" noThreeD="1"/>
</file>

<file path=xl/ctrlProps/ctrlProp357.xml><?xml version="1.0" encoding="utf-8"?>
<formControlPr xmlns="http://schemas.microsoft.com/office/spreadsheetml/2009/9/main" objectType="CheckBox" fmlaLink="$O$21" lockText="1" noThreeD="1"/>
</file>

<file path=xl/ctrlProps/ctrlProp358.xml><?xml version="1.0" encoding="utf-8"?>
<formControlPr xmlns="http://schemas.microsoft.com/office/spreadsheetml/2009/9/main" objectType="CheckBox" fmlaLink="$O$22" lockText="1" noThreeD="1"/>
</file>

<file path=xl/ctrlProps/ctrlProp359.xml><?xml version="1.0" encoding="utf-8"?>
<formControlPr xmlns="http://schemas.microsoft.com/office/spreadsheetml/2009/9/main" objectType="CheckBox" fmlaLink="$O$23" lockText="1" noThreeD="1"/>
</file>

<file path=xl/ctrlProps/ctrlProp36.xml><?xml version="1.0" encoding="utf-8"?>
<formControlPr xmlns="http://schemas.microsoft.com/office/spreadsheetml/2009/9/main" objectType="CheckBox" fmlaLink="$O$201" lockText="1" noThreeD="1"/>
</file>

<file path=xl/ctrlProps/ctrlProp360.xml><?xml version="1.0" encoding="utf-8"?>
<formControlPr xmlns="http://schemas.microsoft.com/office/spreadsheetml/2009/9/main" objectType="CheckBox" fmlaLink="$O$24" lockText="1" noThreeD="1"/>
</file>

<file path=xl/ctrlProps/ctrlProp361.xml><?xml version="1.0" encoding="utf-8"?>
<formControlPr xmlns="http://schemas.microsoft.com/office/spreadsheetml/2009/9/main" objectType="CheckBox" fmlaLink="$O$25" lockText="1" noThreeD="1"/>
</file>

<file path=xl/ctrlProps/ctrlProp362.xml><?xml version="1.0" encoding="utf-8"?>
<formControlPr xmlns="http://schemas.microsoft.com/office/spreadsheetml/2009/9/main" objectType="CheckBox" fmlaLink="$O$26" lockText="1" noThreeD="1"/>
</file>

<file path=xl/ctrlProps/ctrlProp363.xml><?xml version="1.0" encoding="utf-8"?>
<formControlPr xmlns="http://schemas.microsoft.com/office/spreadsheetml/2009/9/main" objectType="CheckBox" fmlaLink="$O$27" lockText="1" noThreeD="1"/>
</file>

<file path=xl/ctrlProps/ctrlProp364.xml><?xml version="1.0" encoding="utf-8"?>
<formControlPr xmlns="http://schemas.microsoft.com/office/spreadsheetml/2009/9/main" objectType="CheckBox" fmlaLink="$O$67" lockText="1" noThreeD="1"/>
</file>

<file path=xl/ctrlProps/ctrlProp365.xml><?xml version="1.0" encoding="utf-8"?>
<formControlPr xmlns="http://schemas.microsoft.com/office/spreadsheetml/2009/9/main" objectType="CheckBox" fmlaLink="$O$68" lockText="1" noThreeD="1"/>
</file>

<file path=xl/ctrlProps/ctrlProp366.xml><?xml version="1.0" encoding="utf-8"?>
<formControlPr xmlns="http://schemas.microsoft.com/office/spreadsheetml/2009/9/main" objectType="CheckBox" fmlaLink="$O$69" lockText="1" noThreeD="1"/>
</file>

<file path=xl/ctrlProps/ctrlProp367.xml><?xml version="1.0" encoding="utf-8"?>
<formControlPr xmlns="http://schemas.microsoft.com/office/spreadsheetml/2009/9/main" objectType="CheckBox" fmlaLink="$O$70" lockText="1" noThreeD="1"/>
</file>

<file path=xl/ctrlProps/ctrlProp368.xml><?xml version="1.0" encoding="utf-8"?>
<formControlPr xmlns="http://schemas.microsoft.com/office/spreadsheetml/2009/9/main" objectType="CheckBox" fmlaLink="$O$71" lockText="1" noThreeD="1"/>
</file>

<file path=xl/ctrlProps/ctrlProp369.xml><?xml version="1.0" encoding="utf-8"?>
<formControlPr xmlns="http://schemas.microsoft.com/office/spreadsheetml/2009/9/main" objectType="CheckBox" fmlaLink="$O$72" lockText="1" noThreeD="1"/>
</file>

<file path=xl/ctrlProps/ctrlProp37.xml><?xml version="1.0" encoding="utf-8"?>
<formControlPr xmlns="http://schemas.microsoft.com/office/spreadsheetml/2009/9/main" objectType="CheckBox" fmlaLink="$O$203" lockText="1" noThreeD="1"/>
</file>

<file path=xl/ctrlProps/ctrlProp370.xml><?xml version="1.0" encoding="utf-8"?>
<formControlPr xmlns="http://schemas.microsoft.com/office/spreadsheetml/2009/9/main" objectType="CheckBox" fmlaLink="$O$73" lockText="1" noThreeD="1"/>
</file>

<file path=xl/ctrlProps/ctrlProp371.xml><?xml version="1.0" encoding="utf-8"?>
<formControlPr xmlns="http://schemas.microsoft.com/office/spreadsheetml/2009/9/main" objectType="CheckBox" fmlaLink="$O$74" lockText="1" noThreeD="1"/>
</file>

<file path=xl/ctrlProps/ctrlProp372.xml><?xml version="1.0" encoding="utf-8"?>
<formControlPr xmlns="http://schemas.microsoft.com/office/spreadsheetml/2009/9/main" objectType="CheckBox" fmlaLink="$O$75" lockText="1" noThreeD="1"/>
</file>

<file path=xl/ctrlProps/ctrlProp373.xml><?xml version="1.0" encoding="utf-8"?>
<formControlPr xmlns="http://schemas.microsoft.com/office/spreadsheetml/2009/9/main" objectType="CheckBox" fmlaLink="$O$76" lockText="1" noThreeD="1"/>
</file>

<file path=xl/ctrlProps/ctrlProp374.xml><?xml version="1.0" encoding="utf-8"?>
<formControlPr xmlns="http://schemas.microsoft.com/office/spreadsheetml/2009/9/main" objectType="CheckBox" fmlaLink="$O$77" lockText="1" noThreeD="1"/>
</file>

<file path=xl/ctrlProps/ctrlProp375.xml><?xml version="1.0" encoding="utf-8"?>
<formControlPr xmlns="http://schemas.microsoft.com/office/spreadsheetml/2009/9/main" objectType="CheckBox" fmlaLink="$O$78" lockText="1" noThreeD="1"/>
</file>

<file path=xl/ctrlProps/ctrlProp376.xml><?xml version="1.0" encoding="utf-8"?>
<formControlPr xmlns="http://schemas.microsoft.com/office/spreadsheetml/2009/9/main" objectType="CheckBox" fmlaLink="$O$79" lockText="1" noThreeD="1"/>
</file>

<file path=xl/ctrlProps/ctrlProp377.xml><?xml version="1.0" encoding="utf-8"?>
<formControlPr xmlns="http://schemas.microsoft.com/office/spreadsheetml/2009/9/main" objectType="CheckBox" fmlaLink="$O$80" lockText="1" noThreeD="1"/>
</file>

<file path=xl/ctrlProps/ctrlProp378.xml><?xml version="1.0" encoding="utf-8"?>
<formControlPr xmlns="http://schemas.microsoft.com/office/spreadsheetml/2009/9/main" objectType="CheckBox" fmlaLink="$O$81" lockText="1" noThreeD="1"/>
</file>

<file path=xl/ctrlProps/ctrlProp379.xml><?xml version="1.0" encoding="utf-8"?>
<formControlPr xmlns="http://schemas.microsoft.com/office/spreadsheetml/2009/9/main" objectType="CheckBox" fmlaLink="$O$82" lockText="1" noThreeD="1"/>
</file>

<file path=xl/ctrlProps/ctrlProp38.xml><?xml version="1.0" encoding="utf-8"?>
<formControlPr xmlns="http://schemas.microsoft.com/office/spreadsheetml/2009/9/main" objectType="CheckBox" fmlaLink="$O$207" lockText="1" noThreeD="1"/>
</file>

<file path=xl/ctrlProps/ctrlProp380.xml><?xml version="1.0" encoding="utf-8"?>
<formControlPr xmlns="http://schemas.microsoft.com/office/spreadsheetml/2009/9/main" objectType="CheckBox" fmlaLink="$O$83" lockText="1" noThreeD="1"/>
</file>

<file path=xl/ctrlProps/ctrlProp381.xml><?xml version="1.0" encoding="utf-8"?>
<formControlPr xmlns="http://schemas.microsoft.com/office/spreadsheetml/2009/9/main" objectType="CheckBox" fmlaLink="$O$84" lockText="1" noThreeD="1"/>
</file>

<file path=xl/ctrlProps/ctrlProp382.xml><?xml version="1.0" encoding="utf-8"?>
<formControlPr xmlns="http://schemas.microsoft.com/office/spreadsheetml/2009/9/main" objectType="CheckBox" fmlaLink="$O$85" lockText="1" noThreeD="1"/>
</file>

<file path=xl/ctrlProps/ctrlProp383.xml><?xml version="1.0" encoding="utf-8"?>
<formControlPr xmlns="http://schemas.microsoft.com/office/spreadsheetml/2009/9/main" objectType="CheckBox" fmlaLink="$O$86" lockText="1" noThreeD="1"/>
</file>

<file path=xl/ctrlProps/ctrlProp384.xml><?xml version="1.0" encoding="utf-8"?>
<formControlPr xmlns="http://schemas.microsoft.com/office/spreadsheetml/2009/9/main" objectType="CheckBox" fmlaLink="$O$87" lockText="1" noThreeD="1"/>
</file>

<file path=xl/ctrlProps/ctrlProp385.xml><?xml version="1.0" encoding="utf-8"?>
<formControlPr xmlns="http://schemas.microsoft.com/office/spreadsheetml/2009/9/main" objectType="CheckBox" fmlaLink="$O$88" lockText="1" noThreeD="1"/>
</file>

<file path=xl/ctrlProps/ctrlProp386.xml><?xml version="1.0" encoding="utf-8"?>
<formControlPr xmlns="http://schemas.microsoft.com/office/spreadsheetml/2009/9/main" objectType="CheckBox" fmlaLink="$O$89" lockText="1" noThreeD="1"/>
</file>

<file path=xl/ctrlProps/ctrlProp387.xml><?xml version="1.0" encoding="utf-8"?>
<formControlPr xmlns="http://schemas.microsoft.com/office/spreadsheetml/2009/9/main" objectType="CheckBox" fmlaLink="$O$90" lockText="1" noThreeD="1"/>
</file>

<file path=xl/ctrlProps/ctrlProp388.xml><?xml version="1.0" encoding="utf-8"?>
<formControlPr xmlns="http://schemas.microsoft.com/office/spreadsheetml/2009/9/main" objectType="CheckBox" fmlaLink="$O$91" lockText="1" noThreeD="1"/>
</file>

<file path=xl/ctrlProps/ctrlProp389.xml><?xml version="1.0" encoding="utf-8"?>
<formControlPr xmlns="http://schemas.microsoft.com/office/spreadsheetml/2009/9/main" objectType="CheckBox" fmlaLink="$O$92" lockText="1" noThreeD="1"/>
</file>

<file path=xl/ctrlProps/ctrlProp39.xml><?xml version="1.0" encoding="utf-8"?>
<formControlPr xmlns="http://schemas.microsoft.com/office/spreadsheetml/2009/9/main" objectType="CheckBox" fmlaLink="$O$209" lockText="1" noThreeD="1"/>
</file>

<file path=xl/ctrlProps/ctrlProp390.xml><?xml version="1.0" encoding="utf-8"?>
<formControlPr xmlns="http://schemas.microsoft.com/office/spreadsheetml/2009/9/main" objectType="CheckBox" fmlaLink="$O$93" lockText="1" noThreeD="1"/>
</file>

<file path=xl/ctrlProps/ctrlProp391.xml><?xml version="1.0" encoding="utf-8"?>
<formControlPr xmlns="http://schemas.microsoft.com/office/spreadsheetml/2009/9/main" objectType="CheckBox" fmlaLink="$O$94" lockText="1" noThreeD="1"/>
</file>

<file path=xl/ctrlProps/ctrlProp392.xml><?xml version="1.0" encoding="utf-8"?>
<formControlPr xmlns="http://schemas.microsoft.com/office/spreadsheetml/2009/9/main" objectType="CheckBox" fmlaLink="$O$95" lockText="1" noThreeD="1"/>
</file>

<file path=xl/ctrlProps/ctrlProp393.xml><?xml version="1.0" encoding="utf-8"?>
<formControlPr xmlns="http://schemas.microsoft.com/office/spreadsheetml/2009/9/main" objectType="CheckBox" fmlaLink="$O$96" lockText="1" noThreeD="1"/>
</file>

<file path=xl/ctrlProps/ctrlProp394.xml><?xml version="1.0" encoding="utf-8"?>
<formControlPr xmlns="http://schemas.microsoft.com/office/spreadsheetml/2009/9/main" objectType="CheckBox" fmlaLink="$O$18" lockText="1" noThreeD="1"/>
</file>

<file path=xl/ctrlProps/ctrlProp395.xml><?xml version="1.0" encoding="utf-8"?>
<formControlPr xmlns="http://schemas.microsoft.com/office/spreadsheetml/2009/9/main" objectType="CheckBox" fmlaLink="$O$18" lockText="1" noThreeD="1"/>
</file>

<file path=xl/ctrlProps/ctrlProp396.xml><?xml version="1.0" encoding="utf-8"?>
<formControlPr xmlns="http://schemas.microsoft.com/office/spreadsheetml/2009/9/main" objectType="CheckBox" fmlaLink="$O$18" lockText="1" noThreeD="1"/>
</file>

<file path=xl/ctrlProps/ctrlProp397.xml><?xml version="1.0" encoding="utf-8"?>
<formControlPr xmlns="http://schemas.microsoft.com/office/spreadsheetml/2009/9/main" objectType="CheckBox" fmlaLink="$O$18" lockText="1" noThreeD="1"/>
</file>

<file path=xl/ctrlProps/ctrlProp398.xml><?xml version="1.0" encoding="utf-8"?>
<formControlPr xmlns="http://schemas.microsoft.com/office/spreadsheetml/2009/9/main" objectType="CheckBox" fmlaLink="$O$18" lockText="1" noThreeD="1"/>
</file>

<file path=xl/ctrlProps/ctrlProp399.xml><?xml version="1.0" encoding="utf-8"?>
<formControlPr xmlns="http://schemas.microsoft.com/office/spreadsheetml/2009/9/main" objectType="CheckBox" fmlaLink="$O$18" lockText="1" noThreeD="1"/>
</file>

<file path=xl/ctrlProps/ctrlProp4.xml><?xml version="1.0" encoding="utf-8"?>
<formControlPr xmlns="http://schemas.microsoft.com/office/spreadsheetml/2009/9/main" objectType="CheckBox" fmlaLink="$O$31" lockText="1" noThreeD="1"/>
</file>

<file path=xl/ctrlProps/ctrlProp40.xml><?xml version="1.0" encoding="utf-8"?>
<formControlPr xmlns="http://schemas.microsoft.com/office/spreadsheetml/2009/9/main" objectType="CheckBox" fmlaLink="$O$211" lockText="1" noThreeD="1"/>
</file>

<file path=xl/ctrlProps/ctrlProp400.xml><?xml version="1.0" encoding="utf-8"?>
<formControlPr xmlns="http://schemas.microsoft.com/office/spreadsheetml/2009/9/main" objectType="CheckBox" fmlaLink="$O$18" lockText="1" noThreeD="1"/>
</file>

<file path=xl/ctrlProps/ctrlProp401.xml><?xml version="1.0" encoding="utf-8"?>
<formControlPr xmlns="http://schemas.microsoft.com/office/spreadsheetml/2009/9/main" objectType="CheckBox" fmlaLink="$O$18" lockText="1" noThreeD="1"/>
</file>

<file path=xl/ctrlProps/ctrlProp402.xml><?xml version="1.0" encoding="utf-8"?>
<formControlPr xmlns="http://schemas.microsoft.com/office/spreadsheetml/2009/9/main" objectType="CheckBox" fmlaLink="$O$18" lockText="1" noThreeD="1"/>
</file>

<file path=xl/ctrlProps/ctrlProp403.xml><?xml version="1.0" encoding="utf-8"?>
<formControlPr xmlns="http://schemas.microsoft.com/office/spreadsheetml/2009/9/main" objectType="CheckBox" fmlaLink="$O$19" lockText="1" noThreeD="1"/>
</file>

<file path=xl/ctrlProps/ctrlProp404.xml><?xml version="1.0" encoding="utf-8"?>
<formControlPr xmlns="http://schemas.microsoft.com/office/spreadsheetml/2009/9/main" objectType="CheckBox" fmlaLink="$O$20" lockText="1" noThreeD="1"/>
</file>

<file path=xl/ctrlProps/ctrlProp405.xml><?xml version="1.0" encoding="utf-8"?>
<formControlPr xmlns="http://schemas.microsoft.com/office/spreadsheetml/2009/9/main" objectType="CheckBox" fmlaLink="$O$21" lockText="1" noThreeD="1"/>
</file>

<file path=xl/ctrlProps/ctrlProp406.xml><?xml version="1.0" encoding="utf-8"?>
<formControlPr xmlns="http://schemas.microsoft.com/office/spreadsheetml/2009/9/main" objectType="CheckBox" fmlaLink="$O$22" lockText="1" noThreeD="1"/>
</file>

<file path=xl/ctrlProps/ctrlProp407.xml><?xml version="1.0" encoding="utf-8"?>
<formControlPr xmlns="http://schemas.microsoft.com/office/spreadsheetml/2009/9/main" objectType="CheckBox" fmlaLink="$O$23" lockText="1" noThreeD="1"/>
</file>

<file path=xl/ctrlProps/ctrlProp408.xml><?xml version="1.0" encoding="utf-8"?>
<formControlPr xmlns="http://schemas.microsoft.com/office/spreadsheetml/2009/9/main" objectType="CheckBox" fmlaLink="$O$24" lockText="1" noThreeD="1"/>
</file>

<file path=xl/ctrlProps/ctrlProp409.xml><?xml version="1.0" encoding="utf-8"?>
<formControlPr xmlns="http://schemas.microsoft.com/office/spreadsheetml/2009/9/main" objectType="CheckBox" fmlaLink="$O$25" lockText="1" noThreeD="1"/>
</file>

<file path=xl/ctrlProps/ctrlProp41.xml><?xml version="1.0" encoding="utf-8"?>
<formControlPr xmlns="http://schemas.microsoft.com/office/spreadsheetml/2009/9/main" objectType="CheckBox" fmlaLink="$O$214" lockText="1" noThreeD="1"/>
</file>

<file path=xl/ctrlProps/ctrlProp410.xml><?xml version="1.0" encoding="utf-8"?>
<formControlPr xmlns="http://schemas.microsoft.com/office/spreadsheetml/2009/9/main" objectType="CheckBox" fmlaLink="$O$26" lockText="1" noThreeD="1"/>
</file>

<file path=xl/ctrlProps/ctrlProp411.xml><?xml version="1.0" encoding="utf-8"?>
<formControlPr xmlns="http://schemas.microsoft.com/office/spreadsheetml/2009/9/main" objectType="CheckBox" fmlaLink="$O$27" lockText="1" noThreeD="1"/>
</file>

<file path=xl/ctrlProps/ctrlProp42.xml><?xml version="1.0" encoding="utf-8"?>
<formControlPr xmlns="http://schemas.microsoft.com/office/spreadsheetml/2009/9/main" objectType="CheckBox" fmlaLink="$O$220" lockText="1" noThreeD="1"/>
</file>

<file path=xl/ctrlProps/ctrlProp43.xml><?xml version="1.0" encoding="utf-8"?>
<formControlPr xmlns="http://schemas.microsoft.com/office/spreadsheetml/2009/9/main" objectType="CheckBox" fmlaLink="$O$222" lockText="1" noThreeD="1"/>
</file>

<file path=xl/ctrlProps/ctrlProp44.xml><?xml version="1.0" encoding="utf-8"?>
<formControlPr xmlns="http://schemas.microsoft.com/office/spreadsheetml/2009/9/main" objectType="CheckBox" fmlaLink="$O$224" lockText="1" noThreeD="1"/>
</file>

<file path=xl/ctrlProps/ctrlProp45.xml><?xml version="1.0" encoding="utf-8"?>
<formControlPr xmlns="http://schemas.microsoft.com/office/spreadsheetml/2009/9/main" objectType="CheckBox" fmlaLink="$O$233" lockText="1" noThreeD="1"/>
</file>

<file path=xl/ctrlProps/ctrlProp46.xml><?xml version="1.0" encoding="utf-8"?>
<formControlPr xmlns="http://schemas.microsoft.com/office/spreadsheetml/2009/9/main" objectType="CheckBox" fmlaLink="$O$235" lockText="1" noThreeD="1"/>
</file>

<file path=xl/ctrlProps/ctrlProp47.xml><?xml version="1.0" encoding="utf-8"?>
<formControlPr xmlns="http://schemas.microsoft.com/office/spreadsheetml/2009/9/main" objectType="CheckBox" fmlaLink="$O$239" lockText="1" noThreeD="1"/>
</file>

<file path=xl/ctrlProps/ctrlProp48.xml><?xml version="1.0" encoding="utf-8"?>
<formControlPr xmlns="http://schemas.microsoft.com/office/spreadsheetml/2009/9/main" objectType="CheckBox" fmlaLink="$O$244" lockText="1" noThreeD="1"/>
</file>

<file path=xl/ctrlProps/ctrlProp49.xml><?xml version="1.0" encoding="utf-8"?>
<formControlPr xmlns="http://schemas.microsoft.com/office/spreadsheetml/2009/9/main" objectType="CheckBox" fmlaLink="$O$247" lockText="1" noThreeD="1"/>
</file>

<file path=xl/ctrlProps/ctrlProp5.xml><?xml version="1.0" encoding="utf-8"?>
<formControlPr xmlns="http://schemas.microsoft.com/office/spreadsheetml/2009/9/main" objectType="CheckBox" fmlaLink="$O$39" lockText="1" noThreeD="1"/>
</file>

<file path=xl/ctrlProps/ctrlProp50.xml><?xml version="1.0" encoding="utf-8"?>
<formControlPr xmlns="http://schemas.microsoft.com/office/spreadsheetml/2009/9/main" objectType="CheckBox" fmlaLink="$O$260" lockText="1" noThreeD="1"/>
</file>

<file path=xl/ctrlProps/ctrlProp51.xml><?xml version="1.0" encoding="utf-8"?>
<formControlPr xmlns="http://schemas.microsoft.com/office/spreadsheetml/2009/9/main" objectType="CheckBox" fmlaLink="$O$263" lockText="1" noThreeD="1"/>
</file>

<file path=xl/ctrlProps/ctrlProp52.xml><?xml version="1.0" encoding="utf-8"?>
<formControlPr xmlns="http://schemas.microsoft.com/office/spreadsheetml/2009/9/main" objectType="CheckBox" fmlaLink="$O$266" lockText="1" noThreeD="1"/>
</file>

<file path=xl/ctrlProps/ctrlProp53.xml><?xml version="1.0" encoding="utf-8"?>
<formControlPr xmlns="http://schemas.microsoft.com/office/spreadsheetml/2009/9/main" objectType="CheckBox" fmlaLink="$O$268" lockText="1" noThreeD="1"/>
</file>

<file path=xl/ctrlProps/ctrlProp54.xml><?xml version="1.0" encoding="utf-8"?>
<formControlPr xmlns="http://schemas.microsoft.com/office/spreadsheetml/2009/9/main" objectType="CheckBox" fmlaLink="$O$271" lockText="1" noThreeD="1"/>
</file>

<file path=xl/ctrlProps/ctrlProp55.xml><?xml version="1.0" encoding="utf-8"?>
<formControlPr xmlns="http://schemas.microsoft.com/office/spreadsheetml/2009/9/main" objectType="CheckBox" fmlaLink="$O$280" lockText="1" noThreeD="1"/>
</file>

<file path=xl/ctrlProps/ctrlProp56.xml><?xml version="1.0" encoding="utf-8"?>
<formControlPr xmlns="http://schemas.microsoft.com/office/spreadsheetml/2009/9/main" objectType="CheckBox" fmlaLink="$O$313" lockText="1" noThreeD="1"/>
</file>

<file path=xl/ctrlProps/ctrlProp57.xml><?xml version="1.0" encoding="utf-8"?>
<formControlPr xmlns="http://schemas.microsoft.com/office/spreadsheetml/2009/9/main" objectType="CheckBox" fmlaLink="$O$321" lockText="1" noThreeD="1"/>
</file>

<file path=xl/ctrlProps/ctrlProp58.xml><?xml version="1.0" encoding="utf-8"?>
<formControlPr xmlns="http://schemas.microsoft.com/office/spreadsheetml/2009/9/main" objectType="CheckBox" fmlaLink="$O$318" lockText="1" noThreeD="1"/>
</file>

<file path=xl/ctrlProps/ctrlProp59.xml><?xml version="1.0" encoding="utf-8"?>
<formControlPr xmlns="http://schemas.microsoft.com/office/spreadsheetml/2009/9/main" objectType="CheckBox" fmlaLink="$O$304" lockText="1" noThreeD="1"/>
</file>

<file path=xl/ctrlProps/ctrlProp6.xml><?xml version="1.0" encoding="utf-8"?>
<formControlPr xmlns="http://schemas.microsoft.com/office/spreadsheetml/2009/9/main" objectType="CheckBox" fmlaLink="$O$41" lockText="1" noThreeD="1"/>
</file>

<file path=xl/ctrlProps/ctrlProp60.xml><?xml version="1.0" encoding="utf-8"?>
<formControlPr xmlns="http://schemas.microsoft.com/office/spreadsheetml/2009/9/main" objectType="CheckBox" fmlaLink="$O$93" lockText="1" noThreeD="1"/>
</file>

<file path=xl/ctrlProps/ctrlProp61.xml><?xml version="1.0" encoding="utf-8"?>
<formControlPr xmlns="http://schemas.microsoft.com/office/spreadsheetml/2009/9/main" objectType="CheckBox" fmlaLink="$O$135" lockText="1" noThreeD="1"/>
</file>

<file path=xl/ctrlProps/ctrlProp62.xml><?xml version="1.0" encoding="utf-8"?>
<formControlPr xmlns="http://schemas.microsoft.com/office/spreadsheetml/2009/9/main" objectType="CheckBox" fmlaLink="$Q$103" lockText="1" noThreeD="1"/>
</file>

<file path=xl/ctrlProps/ctrlProp63.xml><?xml version="1.0" encoding="utf-8"?>
<formControlPr xmlns="http://schemas.microsoft.com/office/spreadsheetml/2009/9/main" objectType="CheckBox" fmlaLink="$O$87" lockText="1" noThreeD="1"/>
</file>

<file path=xl/ctrlProps/ctrlProp64.xml><?xml version="1.0" encoding="utf-8"?>
<formControlPr xmlns="http://schemas.microsoft.com/office/spreadsheetml/2009/9/main" objectType="CheckBox" fmlaLink="$O$170" lockText="1" noThreeD="1"/>
</file>

<file path=xl/ctrlProps/ctrlProp65.xml><?xml version="1.0" encoding="utf-8"?>
<formControlPr xmlns="http://schemas.microsoft.com/office/spreadsheetml/2009/9/main" objectType="CheckBox" fmlaLink="$O$301" lockText="1" noThreeD="1"/>
</file>

<file path=xl/ctrlProps/ctrlProp66.xml><?xml version="1.0" encoding="utf-8"?>
<formControlPr xmlns="http://schemas.microsoft.com/office/spreadsheetml/2009/9/main" objectType="CheckBox" fmlaLink="$O$195" lockText="1" noThreeD="1"/>
</file>

<file path=xl/ctrlProps/ctrlProp67.xml><?xml version="1.0" encoding="utf-8"?>
<formControlPr xmlns="http://schemas.microsoft.com/office/spreadsheetml/2009/9/main" objectType="CheckBox" fmlaLink="$O$292" lockText="1" noThreeD="1"/>
</file>

<file path=xl/ctrlProps/ctrlProp68.xml><?xml version="1.0" encoding="utf-8"?>
<formControlPr xmlns="http://schemas.microsoft.com/office/spreadsheetml/2009/9/main" objectType="CheckBox" fmlaLink="$O$296"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O$44"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O$19" lockText="1" noThreeD="1"/>
</file>

<file path=xl/ctrlProps/ctrlProp79.xml><?xml version="1.0" encoding="utf-8"?>
<formControlPr xmlns="http://schemas.microsoft.com/office/spreadsheetml/2009/9/main" objectType="CheckBox" fmlaLink="$O$21" lockText="1" noThreeD="1"/>
</file>

<file path=xl/ctrlProps/ctrlProp8.xml><?xml version="1.0" encoding="utf-8"?>
<formControlPr xmlns="http://schemas.microsoft.com/office/spreadsheetml/2009/9/main" objectType="CheckBox" fmlaLink="$O$45" lockText="1" noThreeD="1"/>
</file>

<file path=xl/ctrlProps/ctrlProp80.xml><?xml version="1.0" encoding="utf-8"?>
<formControlPr xmlns="http://schemas.microsoft.com/office/spreadsheetml/2009/9/main" objectType="CheckBox" fmlaLink="$O$23" lockText="1" noThreeD="1"/>
</file>

<file path=xl/ctrlProps/ctrlProp81.xml><?xml version="1.0" encoding="utf-8"?>
<formControlPr xmlns="http://schemas.microsoft.com/office/spreadsheetml/2009/9/main" objectType="CheckBox" fmlaLink="$O$33" lockText="1" noThreeD="1"/>
</file>

<file path=xl/ctrlProps/ctrlProp82.xml><?xml version="1.0" encoding="utf-8"?>
<formControlPr xmlns="http://schemas.microsoft.com/office/spreadsheetml/2009/9/main" objectType="CheckBox" fmlaLink="$O$193" lockText="1" noThreeD="1"/>
</file>

<file path=xl/ctrlProps/ctrlProp83.xml><?xml version="1.0" encoding="utf-8"?>
<formControlPr xmlns="http://schemas.microsoft.com/office/spreadsheetml/2009/9/main" objectType="CheckBox" fmlaLink="$O$196" lockText="1" noThreeD="1"/>
</file>

<file path=xl/ctrlProps/ctrlProp84.xml><?xml version="1.0" encoding="utf-8"?>
<formControlPr xmlns="http://schemas.microsoft.com/office/spreadsheetml/2009/9/main" objectType="CheckBox" fmlaLink="$O$230" lockText="1" noThreeD="1"/>
</file>

<file path=xl/ctrlProps/ctrlProp85.xml><?xml version="1.0" encoding="utf-8"?>
<formControlPr xmlns="http://schemas.microsoft.com/office/spreadsheetml/2009/9/main" objectType="CheckBox" fmlaLink="$O$260" lockText="1" noThreeD="1"/>
</file>

<file path=xl/ctrlProps/ctrlProp86.xml><?xml version="1.0" encoding="utf-8"?>
<formControlPr xmlns="http://schemas.microsoft.com/office/spreadsheetml/2009/9/main" objectType="CheckBox" fmlaLink="$O$264" lockText="1" noThreeD="1"/>
</file>

<file path=xl/ctrlProps/ctrlProp87.xml><?xml version="1.0" encoding="utf-8"?>
<formControlPr xmlns="http://schemas.microsoft.com/office/spreadsheetml/2009/9/main" objectType="CheckBox" fmlaLink="$O$269" lockText="1" noThreeD="1"/>
</file>

<file path=xl/ctrlProps/ctrlProp88.xml><?xml version="1.0" encoding="utf-8"?>
<formControlPr xmlns="http://schemas.microsoft.com/office/spreadsheetml/2009/9/main" objectType="CheckBox" fmlaLink="$O$274" lockText="1" noThreeD="1"/>
</file>

<file path=xl/ctrlProps/ctrlProp89.xml><?xml version="1.0" encoding="utf-8"?>
<formControlPr xmlns="http://schemas.microsoft.com/office/spreadsheetml/2009/9/main" objectType="CheckBox" fmlaLink="$O$277" lockText="1" noThreeD="1"/>
</file>

<file path=xl/ctrlProps/ctrlProp9.xml><?xml version="1.0" encoding="utf-8"?>
<formControlPr xmlns="http://schemas.microsoft.com/office/spreadsheetml/2009/9/main" objectType="CheckBox" fmlaLink="$O$47" lockText="1" noThreeD="1"/>
</file>

<file path=xl/ctrlProps/ctrlProp90.xml><?xml version="1.0" encoding="utf-8"?>
<formControlPr xmlns="http://schemas.microsoft.com/office/spreadsheetml/2009/9/main" objectType="CheckBox" fmlaLink="$O$301" lockText="1" noThreeD="1"/>
</file>

<file path=xl/ctrlProps/ctrlProp91.xml><?xml version="1.0" encoding="utf-8"?>
<formControlPr xmlns="http://schemas.microsoft.com/office/spreadsheetml/2009/9/main" objectType="CheckBox" fmlaLink="$O$303" lockText="1" noThreeD="1"/>
</file>

<file path=xl/ctrlProps/ctrlProp92.xml><?xml version="1.0" encoding="utf-8"?>
<formControlPr xmlns="http://schemas.microsoft.com/office/spreadsheetml/2009/9/main" objectType="CheckBox" fmlaLink="$O$311" lockText="1" noThreeD="1"/>
</file>

<file path=xl/ctrlProps/ctrlProp93.xml><?xml version="1.0" encoding="utf-8"?>
<formControlPr xmlns="http://schemas.microsoft.com/office/spreadsheetml/2009/9/main" objectType="CheckBox" fmlaLink="$O$314" lockText="1" noThreeD="1"/>
</file>

<file path=xl/ctrlProps/ctrlProp94.xml><?xml version="1.0" encoding="utf-8"?>
<formControlPr xmlns="http://schemas.microsoft.com/office/spreadsheetml/2009/9/main" objectType="CheckBox" fmlaLink="$O$318" lockText="1" noThreeD="1"/>
</file>

<file path=xl/ctrlProps/ctrlProp95.xml><?xml version="1.0" encoding="utf-8"?>
<formControlPr xmlns="http://schemas.microsoft.com/office/spreadsheetml/2009/9/main" objectType="CheckBox" fmlaLink="$O$321" lockText="1" noThreeD="1"/>
</file>

<file path=xl/ctrlProps/ctrlProp96.xml><?xml version="1.0" encoding="utf-8"?>
<formControlPr xmlns="http://schemas.microsoft.com/office/spreadsheetml/2009/9/main" objectType="CheckBox" fmlaLink="$O$324" lockText="1" noThreeD="1"/>
</file>

<file path=xl/ctrlProps/ctrlProp97.xml><?xml version="1.0" encoding="utf-8"?>
<formControlPr xmlns="http://schemas.microsoft.com/office/spreadsheetml/2009/9/main" objectType="CheckBox" fmlaLink="$O$353" lockText="1" noThreeD="1"/>
</file>

<file path=xl/ctrlProps/ctrlProp98.xml><?xml version="1.0" encoding="utf-8"?>
<formControlPr xmlns="http://schemas.microsoft.com/office/spreadsheetml/2009/9/main" objectType="CheckBox" fmlaLink="$O$366" lockText="1" noThreeD="1"/>
</file>

<file path=xl/ctrlProps/ctrlProp99.xml><?xml version="1.0" encoding="utf-8"?>
<formControlPr xmlns="http://schemas.microsoft.com/office/spreadsheetml/2009/9/main" objectType="CheckBox" fmlaLink="$O$381"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2</xdr:col>
      <xdr:colOff>1</xdr:colOff>
      <xdr:row>201</xdr:row>
      <xdr:rowOff>11206</xdr:rowOff>
    </xdr:from>
    <xdr:to>
      <xdr:col>11</xdr:col>
      <xdr:colOff>795618</xdr:colOff>
      <xdr:row>220</xdr:row>
      <xdr:rowOff>38127</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840442" y="36049324"/>
          <a:ext cx="4807323" cy="3646421"/>
        </a:xfrm>
        <a:prstGeom prst="rect">
          <a:avLst/>
        </a:prstGeom>
      </xdr:spPr>
    </xdr:pic>
    <xdr:clientData/>
  </xdr:twoCellAnchor>
  <xdr:twoCellAnchor editAs="oneCell">
    <xdr:from>
      <xdr:col>2</xdr:col>
      <xdr:colOff>0</xdr:colOff>
      <xdr:row>198</xdr:row>
      <xdr:rowOff>67234</xdr:rowOff>
    </xdr:from>
    <xdr:to>
      <xdr:col>10</xdr:col>
      <xdr:colOff>327760</xdr:colOff>
      <xdr:row>200</xdr:row>
      <xdr:rowOff>29182</xdr:rowOff>
    </xdr:to>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
        <a:stretch>
          <a:fillRect/>
        </a:stretch>
      </xdr:blipFill>
      <xdr:spPr>
        <a:xfrm>
          <a:off x="840441" y="35533852"/>
          <a:ext cx="3924848" cy="342948"/>
        </a:xfrm>
        <a:prstGeom prst="rect">
          <a:avLst/>
        </a:prstGeom>
      </xdr:spPr>
    </xdr:pic>
    <xdr:clientData/>
  </xdr:twoCellAnchor>
  <xdr:twoCellAnchor editAs="oneCell">
    <xdr:from>
      <xdr:col>1</xdr:col>
      <xdr:colOff>33617</xdr:colOff>
      <xdr:row>166</xdr:row>
      <xdr:rowOff>134471</xdr:rowOff>
    </xdr:from>
    <xdr:to>
      <xdr:col>9</xdr:col>
      <xdr:colOff>327759</xdr:colOff>
      <xdr:row>168</xdr:row>
      <xdr:rowOff>96419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25823" y="29594736"/>
          <a:ext cx="3924848" cy="342948"/>
        </a:xfrm>
        <a:prstGeom prst="rect">
          <a:avLst/>
        </a:prstGeom>
      </xdr:spPr>
    </xdr:pic>
    <xdr:clientData/>
  </xdr:twoCellAnchor>
  <xdr:twoCellAnchor>
    <xdr:from>
      <xdr:col>3</xdr:col>
      <xdr:colOff>0</xdr:colOff>
      <xdr:row>16</xdr:row>
      <xdr:rowOff>19050</xdr:rowOff>
    </xdr:from>
    <xdr:to>
      <xdr:col>12</xdr:col>
      <xdr:colOff>8889</xdr:colOff>
      <xdr:row>17</xdr:row>
      <xdr:rowOff>160655</xdr:rowOff>
    </xdr:to>
    <xdr:grpSp>
      <xdr:nvGrpSpPr>
        <xdr:cNvPr id="39" name="Group 38">
          <a:extLst>
            <a:ext uri="{FF2B5EF4-FFF2-40B4-BE49-F238E27FC236}">
              <a16:creationId xmlns:a16="http://schemas.microsoft.com/office/drawing/2014/main" id="{00000000-0008-0000-0000-000027000000}"/>
            </a:ext>
          </a:extLst>
        </xdr:cNvPr>
        <xdr:cNvGrpSpPr/>
      </xdr:nvGrpSpPr>
      <xdr:grpSpPr>
        <a:xfrm>
          <a:off x="1323975" y="2752725"/>
          <a:ext cx="4571364" cy="332105"/>
          <a:chOff x="1146078" y="0"/>
          <a:chExt cx="4571698" cy="332105"/>
        </a:xfrm>
        <a:solidFill>
          <a:schemeClr val="accent2">
            <a:lumMod val="75000"/>
          </a:schemeClr>
        </a:solidFill>
      </xdr:grpSpPr>
      <xdr:sp macro="" textlink="">
        <xdr:nvSpPr>
          <xdr:cNvPr id="40" name="Flowchart: Alternate Process 13">
            <a:extLst>
              <a:ext uri="{FF2B5EF4-FFF2-40B4-BE49-F238E27FC236}">
                <a16:creationId xmlns:a16="http://schemas.microsoft.com/office/drawing/2014/main" id="{00000000-0008-0000-0000-000028000000}"/>
              </a:ext>
            </a:extLst>
          </xdr:cNvPr>
          <xdr:cNvSpPr/>
        </xdr:nvSpPr>
        <xdr:spPr>
          <a:xfrm>
            <a:off x="3467243" y="0"/>
            <a:ext cx="2250533" cy="332105"/>
          </a:xfrm>
          <a:prstGeom prst="round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0" numCol="1" spcCol="0" rtlCol="0" fromWordArt="0" anchor="t" anchorCtr="0" forceAA="0" compatLnSpc="1">
            <a:prstTxWarp prst="textNoShape">
              <a:avLst/>
            </a:prstTxWarp>
            <a:noAutofit/>
          </a:bodyPr>
          <a:lstStyle/>
          <a:p>
            <a:pPr algn="r">
              <a:lnSpc>
                <a:spcPct val="107000"/>
              </a:lnSpc>
              <a:spcAft>
                <a:spcPts val="0"/>
              </a:spcAft>
            </a:pPr>
            <a:r>
              <a:rPr lang="en-SG" sz="1200" b="1">
                <a:solidFill>
                  <a:schemeClr val="bg1"/>
                </a:solidFill>
                <a:effectLst/>
                <a:latin typeface="Arial" panose="020B0604020202020204" pitchFamily="34" charset="0"/>
                <a:ea typeface="DengXian" panose="02010600030101010101" pitchFamily="2" charset="-122"/>
                <a:cs typeface="Times New Roman" panose="02020603050405020304" pitchFamily="18" charset="0"/>
              </a:rPr>
              <a:t>About</a:t>
            </a:r>
            <a:r>
              <a:rPr lang="en-SG" sz="1200" b="1" baseline="0">
                <a:solidFill>
                  <a:schemeClr val="bg1"/>
                </a:solidFill>
                <a:effectLst/>
                <a:latin typeface="Arial" panose="020B0604020202020204" pitchFamily="34" charset="0"/>
                <a:ea typeface="DengXian" panose="02010600030101010101" pitchFamily="2" charset="-122"/>
                <a:cs typeface="Times New Roman" panose="02020603050405020304" pitchFamily="18" charset="0"/>
              </a:rPr>
              <a:t> SRC</a:t>
            </a:r>
            <a:endParaRPr lang="en-GB" sz="1100" b="1">
              <a:solidFill>
                <a:schemeClr val="bg1"/>
              </a:solidFill>
              <a:effectLst/>
              <a:ea typeface="DengXian" panose="02010600030101010101" pitchFamily="2" charset="-122"/>
              <a:cs typeface="Times New Roman" panose="02020603050405020304" pitchFamily="18" charset="0"/>
            </a:endParaRPr>
          </a:p>
        </xdr:txBody>
      </xdr:sp>
      <xdr:cxnSp macro="">
        <xdr:nvCxnSpPr>
          <xdr:cNvPr id="41" name="Straight Connector 40">
            <a:extLst>
              <a:ext uri="{FF2B5EF4-FFF2-40B4-BE49-F238E27FC236}">
                <a16:creationId xmlns:a16="http://schemas.microsoft.com/office/drawing/2014/main" id="{00000000-0008-0000-0000-000029000000}"/>
              </a:ext>
            </a:extLst>
          </xdr:cNvPr>
          <xdr:cNvCxnSpPr/>
        </xdr:nvCxnSpPr>
        <xdr:spPr>
          <a:xfrm flipH="1">
            <a:off x="1146078" y="310559"/>
            <a:ext cx="4568941" cy="2406"/>
          </a:xfrm>
          <a:prstGeom prst="line">
            <a:avLst/>
          </a:prstGeom>
          <a:grpFill/>
          <a:ln w="381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480392</xdr:colOff>
      <xdr:row>75</xdr:row>
      <xdr:rowOff>41413</xdr:rowOff>
    </xdr:from>
    <xdr:to>
      <xdr:col>12</xdr:col>
      <xdr:colOff>607</xdr:colOff>
      <xdr:row>76</xdr:row>
      <xdr:rowOff>183018</xdr:rowOff>
    </xdr:to>
    <xdr:grpSp>
      <xdr:nvGrpSpPr>
        <xdr:cNvPr id="44" name="Group 43">
          <a:extLst>
            <a:ext uri="{FF2B5EF4-FFF2-40B4-BE49-F238E27FC236}">
              <a16:creationId xmlns:a16="http://schemas.microsoft.com/office/drawing/2014/main" id="{00000000-0008-0000-0000-00002C000000}"/>
            </a:ext>
          </a:extLst>
        </xdr:cNvPr>
        <xdr:cNvGrpSpPr/>
      </xdr:nvGrpSpPr>
      <xdr:grpSpPr>
        <a:xfrm>
          <a:off x="1318592" y="13509763"/>
          <a:ext cx="4568465" cy="332105"/>
          <a:chOff x="1146078" y="0"/>
          <a:chExt cx="4571698" cy="332105"/>
        </a:xfrm>
        <a:solidFill>
          <a:schemeClr val="accent2">
            <a:lumMod val="75000"/>
          </a:schemeClr>
        </a:solidFill>
      </xdr:grpSpPr>
      <xdr:sp macro="" textlink="">
        <xdr:nvSpPr>
          <xdr:cNvPr id="45" name="Flowchart: Alternate Process 13">
            <a:extLst>
              <a:ext uri="{FF2B5EF4-FFF2-40B4-BE49-F238E27FC236}">
                <a16:creationId xmlns:a16="http://schemas.microsoft.com/office/drawing/2014/main" id="{00000000-0008-0000-0000-00002D000000}"/>
              </a:ext>
            </a:extLst>
          </xdr:cNvPr>
          <xdr:cNvSpPr/>
        </xdr:nvSpPr>
        <xdr:spPr>
          <a:xfrm>
            <a:off x="3467243" y="0"/>
            <a:ext cx="2250533" cy="332105"/>
          </a:xfrm>
          <a:prstGeom prst="round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0" numCol="1" spcCol="0" rtlCol="0" fromWordArt="0" anchor="t" anchorCtr="0" forceAA="0" compatLnSpc="1">
            <a:prstTxWarp prst="textNoShape">
              <a:avLst/>
            </a:prstTxWarp>
            <a:noAutofit/>
          </a:bodyPr>
          <a:lstStyle/>
          <a:p>
            <a:pPr algn="r">
              <a:lnSpc>
                <a:spcPct val="107000"/>
              </a:lnSpc>
              <a:spcAft>
                <a:spcPts val="0"/>
              </a:spcAft>
            </a:pPr>
            <a:r>
              <a:rPr lang="en-SG" sz="1200" b="1">
                <a:solidFill>
                  <a:schemeClr val="bg1"/>
                </a:solidFill>
                <a:effectLst/>
                <a:latin typeface="Arial" panose="020B0604020202020204" pitchFamily="34" charset="0"/>
                <a:ea typeface="DengXian" panose="02010600030101010101" pitchFamily="2" charset="-122"/>
                <a:cs typeface="Times New Roman" panose="02020603050405020304" pitchFamily="18" charset="0"/>
              </a:rPr>
              <a:t>How the SRC works</a:t>
            </a:r>
            <a:endParaRPr lang="en-GB" sz="1100" b="1">
              <a:solidFill>
                <a:schemeClr val="bg1"/>
              </a:solidFill>
              <a:effectLst/>
              <a:ea typeface="DengXian" panose="02010600030101010101" pitchFamily="2" charset="-122"/>
              <a:cs typeface="Times New Roman" panose="02020603050405020304" pitchFamily="18" charset="0"/>
            </a:endParaRPr>
          </a:p>
        </xdr:txBody>
      </xdr:sp>
      <xdr:cxnSp macro="">
        <xdr:nvCxnSpPr>
          <xdr:cNvPr id="46" name="Straight Connector 45">
            <a:extLst>
              <a:ext uri="{FF2B5EF4-FFF2-40B4-BE49-F238E27FC236}">
                <a16:creationId xmlns:a16="http://schemas.microsoft.com/office/drawing/2014/main" id="{00000000-0008-0000-0000-00002E000000}"/>
              </a:ext>
            </a:extLst>
          </xdr:cNvPr>
          <xdr:cNvCxnSpPr/>
        </xdr:nvCxnSpPr>
        <xdr:spPr>
          <a:xfrm flipH="1">
            <a:off x="1146078" y="310559"/>
            <a:ext cx="4568941" cy="2406"/>
          </a:xfrm>
          <a:prstGeom prst="line">
            <a:avLst/>
          </a:prstGeom>
          <a:grpFill/>
          <a:ln w="381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xdr:colOff>
      <xdr:row>94</xdr:row>
      <xdr:rowOff>24850</xdr:rowOff>
    </xdr:from>
    <xdr:to>
      <xdr:col>12</xdr:col>
      <xdr:colOff>41412</xdr:colOff>
      <xdr:row>108</xdr:row>
      <xdr:rowOff>157372</xdr:rowOff>
    </xdr:to>
    <xdr:grpSp>
      <xdr:nvGrpSpPr>
        <xdr:cNvPr id="47" name="Group 46">
          <a:extLst>
            <a:ext uri="{FF2B5EF4-FFF2-40B4-BE49-F238E27FC236}">
              <a16:creationId xmlns:a16="http://schemas.microsoft.com/office/drawing/2014/main" id="{00000000-0008-0000-0000-00002F000000}"/>
            </a:ext>
          </a:extLst>
        </xdr:cNvPr>
        <xdr:cNvGrpSpPr/>
      </xdr:nvGrpSpPr>
      <xdr:grpSpPr>
        <a:xfrm>
          <a:off x="390526" y="16979350"/>
          <a:ext cx="5537336" cy="2799522"/>
          <a:chOff x="0" y="0"/>
          <a:chExt cx="5546030" cy="2827497"/>
        </a:xfrm>
      </xdr:grpSpPr>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rotWithShape="1">
          <a:blip xmlns:r="http://schemas.openxmlformats.org/officeDocument/2006/relationships" r:embed="rId3"/>
          <a:srcRect b="9119"/>
          <a:stretch/>
        </xdr:blipFill>
        <xdr:spPr>
          <a:xfrm>
            <a:off x="0" y="0"/>
            <a:ext cx="4131384" cy="2827497"/>
          </a:xfrm>
          <a:prstGeom prst="rect">
            <a:avLst/>
          </a:prstGeom>
        </xdr:spPr>
      </xdr:pic>
      <xdr:sp macro="" textlink="">
        <xdr:nvSpPr>
          <xdr:cNvPr id="49" name="TextBox 21">
            <a:extLst>
              <a:ext uri="{FF2B5EF4-FFF2-40B4-BE49-F238E27FC236}">
                <a16:creationId xmlns:a16="http://schemas.microsoft.com/office/drawing/2014/main" id="{00000000-0008-0000-0000-000031000000}"/>
              </a:ext>
            </a:extLst>
          </xdr:cNvPr>
          <xdr:cNvSpPr txBox="1"/>
        </xdr:nvSpPr>
        <xdr:spPr>
          <a:xfrm>
            <a:off x="4301403" y="1103373"/>
            <a:ext cx="1227972" cy="254899"/>
          </a:xfrm>
          <a:prstGeom prst="rect">
            <a:avLst/>
          </a:prstGeom>
          <a:solidFill>
            <a:sysClr val="window" lastClr="FFFFFF"/>
          </a:solidFill>
          <a:ln w="12700" cap="flat" cmpd="sng" algn="ctr">
            <a:solidFill>
              <a:srgbClr val="ED7D31"/>
            </a:solidFill>
            <a:prstDash val="solid"/>
            <a:miter lim="800000"/>
          </a:ln>
          <a:effectLst/>
        </xdr:spPr>
        <xdr:txBody>
          <a:bodyPr wrap="square" rtlCol="0" anchor="t">
            <a:spAutoFit/>
          </a:bodyPr>
          <a:lstStyle/>
          <a:p>
            <a:pPr>
              <a:lnSpc>
                <a:spcPct val="107000"/>
              </a:lnSpc>
              <a:spcAft>
                <a:spcPts val="800"/>
              </a:spcAft>
            </a:pPr>
            <a:r>
              <a:rPr lang="en-SG" sz="1000" b="1">
                <a:solidFill>
                  <a:srgbClr val="000000"/>
                </a:solidFill>
                <a:effectLst/>
                <a:latin typeface="Arial" panose="020B0604020202020204" pitchFamily="34" charset="0"/>
                <a:ea typeface="DengXian" panose="02010600030101010101" pitchFamily="2" charset="-122"/>
                <a:cs typeface="Times New Roman" panose="02020603050405020304" pitchFamily="18" charset="0"/>
              </a:rPr>
              <a:t>Control segment</a:t>
            </a:r>
            <a:endParaRPr lang="en-GB" sz="1100">
              <a:effectLst/>
              <a:latin typeface="Calibri" panose="020F0502020204030204" pitchFamily="34" charset="0"/>
              <a:ea typeface="DengXian" panose="02010600030101010101" pitchFamily="2" charset="-122"/>
              <a:cs typeface="Times New Roman" panose="02020603050405020304" pitchFamily="18" charset="0"/>
            </a:endParaRPr>
          </a:p>
        </xdr:txBody>
      </xdr:sp>
      <xdr:sp macro="" textlink="">
        <xdr:nvSpPr>
          <xdr:cNvPr id="50" name="TextBox 22">
            <a:extLst>
              <a:ext uri="{FF2B5EF4-FFF2-40B4-BE49-F238E27FC236}">
                <a16:creationId xmlns:a16="http://schemas.microsoft.com/office/drawing/2014/main" id="{00000000-0008-0000-0000-000032000000}"/>
              </a:ext>
            </a:extLst>
          </xdr:cNvPr>
          <xdr:cNvSpPr txBox="1"/>
        </xdr:nvSpPr>
        <xdr:spPr>
          <a:xfrm>
            <a:off x="4301317" y="1498201"/>
            <a:ext cx="1228059" cy="254899"/>
          </a:xfrm>
          <a:prstGeom prst="rect">
            <a:avLst/>
          </a:prstGeom>
          <a:solidFill>
            <a:sysClr val="window" lastClr="FFFFFF"/>
          </a:solidFill>
          <a:ln w="12700" cap="flat" cmpd="sng" algn="ctr">
            <a:solidFill>
              <a:srgbClr val="ED7D31"/>
            </a:solidFill>
            <a:prstDash val="solid"/>
            <a:miter lim="800000"/>
          </a:ln>
          <a:effectLst/>
        </xdr:spPr>
        <xdr:txBody>
          <a:bodyPr wrap="square" rtlCol="0" anchor="t">
            <a:spAutoFit/>
          </a:bodyPr>
          <a:lstStyle/>
          <a:p>
            <a:pPr>
              <a:lnSpc>
                <a:spcPct val="107000"/>
              </a:lnSpc>
              <a:spcAft>
                <a:spcPts val="800"/>
              </a:spcAft>
            </a:pPr>
            <a:r>
              <a:rPr lang="en-SG" sz="1000" b="1">
                <a:solidFill>
                  <a:srgbClr val="000000"/>
                </a:solidFill>
                <a:effectLst/>
                <a:latin typeface="Arial" panose="020B0604020202020204" pitchFamily="34" charset="0"/>
                <a:ea typeface="DengXian" panose="02010600030101010101" pitchFamily="2" charset="-122"/>
                <a:cs typeface="Times New Roman" panose="02020603050405020304" pitchFamily="18" charset="0"/>
              </a:rPr>
              <a:t>Key control</a:t>
            </a:r>
            <a:endParaRPr lang="en-GB" sz="1100">
              <a:effectLst/>
              <a:latin typeface="Calibri" panose="020F0502020204030204" pitchFamily="34" charset="0"/>
              <a:ea typeface="DengXian" panose="02010600030101010101" pitchFamily="2" charset="-122"/>
              <a:cs typeface="Times New Roman" panose="02020603050405020304" pitchFamily="18" charset="0"/>
            </a:endParaRPr>
          </a:p>
        </xdr:txBody>
      </xdr:sp>
      <xdr:sp macro="" textlink="">
        <xdr:nvSpPr>
          <xdr:cNvPr id="51" name="TextBox 23">
            <a:extLst>
              <a:ext uri="{FF2B5EF4-FFF2-40B4-BE49-F238E27FC236}">
                <a16:creationId xmlns:a16="http://schemas.microsoft.com/office/drawing/2014/main" id="{00000000-0008-0000-0000-000033000000}"/>
              </a:ext>
            </a:extLst>
          </xdr:cNvPr>
          <xdr:cNvSpPr txBox="1"/>
        </xdr:nvSpPr>
        <xdr:spPr>
          <a:xfrm>
            <a:off x="4301318" y="2180301"/>
            <a:ext cx="1244712" cy="254899"/>
          </a:xfrm>
          <a:prstGeom prst="rect">
            <a:avLst/>
          </a:prstGeom>
          <a:solidFill>
            <a:sysClr val="window" lastClr="FFFFFF"/>
          </a:solidFill>
          <a:ln w="12700" cap="flat" cmpd="sng" algn="ctr">
            <a:solidFill>
              <a:srgbClr val="ED7D31"/>
            </a:solidFill>
            <a:prstDash val="solid"/>
            <a:miter lim="800000"/>
          </a:ln>
          <a:effectLst/>
        </xdr:spPr>
        <xdr:txBody>
          <a:bodyPr wrap="square" rtlCol="0" anchor="t">
            <a:spAutoFit/>
          </a:bodyPr>
          <a:lstStyle/>
          <a:p>
            <a:pPr>
              <a:lnSpc>
                <a:spcPct val="107000"/>
              </a:lnSpc>
              <a:spcAft>
                <a:spcPts val="800"/>
              </a:spcAft>
            </a:pPr>
            <a:r>
              <a:rPr lang="en-SG" sz="1000" b="1">
                <a:solidFill>
                  <a:srgbClr val="000000"/>
                </a:solidFill>
                <a:effectLst/>
                <a:latin typeface="Arial" panose="020B0604020202020204" pitchFamily="34" charset="0"/>
                <a:ea typeface="DengXian" panose="02010600030101010101" pitchFamily="2" charset="-122"/>
                <a:cs typeface="Times New Roman" panose="02020603050405020304" pitchFamily="18" charset="0"/>
              </a:rPr>
              <a:t>Control features</a:t>
            </a:r>
            <a:endParaRPr lang="en-GB" sz="1100">
              <a:effectLst/>
              <a:latin typeface="Calibri" panose="020F0502020204030204" pitchFamily="34" charset="0"/>
              <a:ea typeface="DengXian" panose="02010600030101010101" pitchFamily="2" charset="-122"/>
              <a:cs typeface="Times New Roman" panose="02020603050405020304" pitchFamily="18" charset="0"/>
            </a:endParaRPr>
          </a:p>
        </xdr:txBody>
      </xdr:sp>
      <xdr:sp macro="" textlink="">
        <xdr:nvSpPr>
          <xdr:cNvPr id="52" name="Right Brace 51">
            <a:extLst>
              <a:ext uri="{FF2B5EF4-FFF2-40B4-BE49-F238E27FC236}">
                <a16:creationId xmlns:a16="http://schemas.microsoft.com/office/drawing/2014/main" id="{00000000-0008-0000-0000-000034000000}"/>
              </a:ext>
            </a:extLst>
          </xdr:cNvPr>
          <xdr:cNvSpPr/>
        </xdr:nvSpPr>
        <xdr:spPr>
          <a:xfrm>
            <a:off x="4113077" y="1058557"/>
            <a:ext cx="100357" cy="368001"/>
          </a:xfrm>
          <a:prstGeom prst="rightBrace">
            <a:avLst/>
          </a:prstGeom>
          <a:noFill/>
          <a:ln w="28575" cap="flat" cmpd="sng" algn="ctr">
            <a:solidFill>
              <a:srgbClr val="ED7D31"/>
            </a:solidFill>
            <a:prstDash val="solid"/>
            <a:miter lim="800000"/>
          </a:ln>
          <a:effectLst/>
        </xdr:spPr>
        <xdr:txBody>
          <a:bodyPr wrap="square" rtlCol="0" anchor="t"/>
          <a:lstStyle/>
          <a:p>
            <a:endParaRPr lang="en-GB"/>
          </a:p>
        </xdr:txBody>
      </xdr:sp>
      <xdr:sp macro="" textlink="">
        <xdr:nvSpPr>
          <xdr:cNvPr id="53" name="Right Brace 52">
            <a:extLst>
              <a:ext uri="{FF2B5EF4-FFF2-40B4-BE49-F238E27FC236}">
                <a16:creationId xmlns:a16="http://schemas.microsoft.com/office/drawing/2014/main" id="{00000000-0008-0000-0000-000035000000}"/>
              </a:ext>
            </a:extLst>
          </xdr:cNvPr>
          <xdr:cNvSpPr/>
        </xdr:nvSpPr>
        <xdr:spPr>
          <a:xfrm>
            <a:off x="4113078" y="1435459"/>
            <a:ext cx="99968" cy="368001"/>
          </a:xfrm>
          <a:prstGeom prst="rightBrace">
            <a:avLst/>
          </a:prstGeom>
          <a:noFill/>
          <a:ln w="28575" cap="flat" cmpd="sng" algn="ctr">
            <a:solidFill>
              <a:srgbClr val="ED7D31"/>
            </a:solidFill>
            <a:prstDash val="solid"/>
            <a:miter lim="800000"/>
          </a:ln>
          <a:effectLst/>
        </xdr:spPr>
        <xdr:txBody>
          <a:bodyPr wrap="square" rtlCol="0" anchor="t"/>
          <a:lstStyle/>
          <a:p>
            <a:endParaRPr lang="en-GB"/>
          </a:p>
        </xdr:txBody>
      </xdr:sp>
      <xdr:sp macro="" textlink="">
        <xdr:nvSpPr>
          <xdr:cNvPr id="54" name="Right Brace 53">
            <a:extLst>
              <a:ext uri="{FF2B5EF4-FFF2-40B4-BE49-F238E27FC236}">
                <a16:creationId xmlns:a16="http://schemas.microsoft.com/office/drawing/2014/main" id="{00000000-0008-0000-0000-000036000000}"/>
              </a:ext>
            </a:extLst>
          </xdr:cNvPr>
          <xdr:cNvSpPr/>
        </xdr:nvSpPr>
        <xdr:spPr>
          <a:xfrm>
            <a:off x="4131005" y="1857179"/>
            <a:ext cx="82041" cy="924711"/>
          </a:xfrm>
          <a:prstGeom prst="rightBrace">
            <a:avLst/>
          </a:prstGeom>
          <a:noFill/>
          <a:ln w="28575" cap="flat" cmpd="sng" algn="ctr">
            <a:solidFill>
              <a:srgbClr val="ED7D31"/>
            </a:solidFill>
            <a:prstDash val="solid"/>
            <a:miter lim="800000"/>
          </a:ln>
          <a:effectLst/>
        </xdr:spPr>
        <xdr:txBody>
          <a:bodyPr wrap="square" rtlCol="0" anchor="t"/>
          <a:lstStyle/>
          <a:p>
            <a:endParaRPr lang="en-GB"/>
          </a:p>
        </xdr:txBody>
      </xdr:sp>
    </xdr:grpSp>
    <xdr:clientData/>
  </xdr:twoCellAnchor>
  <xdr:twoCellAnchor>
    <xdr:from>
      <xdr:col>0</xdr:col>
      <xdr:colOff>352426</xdr:colOff>
      <xdr:row>119</xdr:row>
      <xdr:rowOff>133351</xdr:rowOff>
    </xdr:from>
    <xdr:to>
      <xdr:col>11</xdr:col>
      <xdr:colOff>523875</xdr:colOff>
      <xdr:row>121</xdr:row>
      <xdr:rowOff>133351</xdr:rowOff>
    </xdr:to>
    <xdr:grpSp>
      <xdr:nvGrpSpPr>
        <xdr:cNvPr id="56" name="Group 55">
          <a:extLst>
            <a:ext uri="{FF2B5EF4-FFF2-40B4-BE49-F238E27FC236}">
              <a16:creationId xmlns:a16="http://schemas.microsoft.com/office/drawing/2014/main" id="{00000000-0008-0000-0000-000038000000}"/>
            </a:ext>
          </a:extLst>
        </xdr:cNvPr>
        <xdr:cNvGrpSpPr/>
      </xdr:nvGrpSpPr>
      <xdr:grpSpPr>
        <a:xfrm>
          <a:off x="352426" y="21831301"/>
          <a:ext cx="4991099" cy="381000"/>
          <a:chOff x="352426" y="20526376"/>
          <a:chExt cx="4991099" cy="381000"/>
        </a:xfrm>
      </xdr:grpSpPr>
      <xdr:pic>
        <xdr:nvPicPr>
          <xdr:cNvPr id="55" name="Picture 56">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2" r="41512" b="-14"/>
          <a:stretch>
            <a:fillRect/>
          </a:stretch>
        </xdr:blipFill>
        <xdr:spPr bwMode="auto">
          <a:xfrm>
            <a:off x="390525" y="20574000"/>
            <a:ext cx="4953000" cy="3238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6866" name="TextBox 21">
            <a:extLst>
              <a:ext uri="{FF2B5EF4-FFF2-40B4-BE49-F238E27FC236}">
                <a16:creationId xmlns:a16="http://schemas.microsoft.com/office/drawing/2014/main" id="{00000000-0008-0000-0000-000002900000}"/>
              </a:ext>
            </a:extLst>
          </xdr:cNvPr>
          <xdr:cNvSpPr txBox="1">
            <a:spLocks noChangeArrowheads="1"/>
          </xdr:cNvSpPr>
        </xdr:nvSpPr>
        <xdr:spPr bwMode="auto">
          <a:xfrm>
            <a:off x="352426" y="20526376"/>
            <a:ext cx="4419600" cy="381000"/>
          </a:xfrm>
          <a:prstGeom prst="rect">
            <a:avLst/>
          </a:prstGeom>
          <a:noFill/>
          <a:ln w="28575">
            <a:solidFill>
              <a:srgbClr val="ED7D31"/>
            </a:solidFill>
            <a:prstDash val="dash"/>
            <a:miter lim="800000"/>
            <a:headEnd/>
            <a:tailEnd/>
          </a:ln>
          <a:extLst>
            <a:ext uri="{909E8E84-426E-40DD-AFC4-6F175D3DCCD1}">
              <a14:hiddenFill xmlns:a14="http://schemas.microsoft.com/office/drawing/2010/main">
                <a:solidFill>
                  <a:srgbClr val="FFFFFF"/>
                </a:solidFill>
              </a14:hiddenFill>
            </a:ext>
          </a:extLst>
        </xdr:spPr>
        <xdr:txBody>
          <a:bodyPr wrap="square" lIns="91440" tIns="45720" rIns="91440" bIns="45720" anchor="t" upright="1">
            <a:noAutofit/>
          </a:bodyPr>
          <a:lstStyle/>
          <a:p>
            <a:pPr algn="l" rtl="0">
              <a:defRPr sz="1000"/>
            </a:pPr>
            <a:r>
              <a:rPr lang="en-GB" sz="1200" b="0" i="0" u="none" strike="noStrike" baseline="0">
                <a:solidFill>
                  <a:srgbClr val="000000"/>
                </a:solidFill>
                <a:latin typeface="Calibri"/>
                <a:cs typeface="Calibri"/>
              </a:rPr>
              <a:t> </a:t>
            </a:r>
          </a:p>
        </xdr:txBody>
      </xdr:sp>
    </xdr:grpSp>
    <xdr:clientData/>
  </xdr:twoCellAnchor>
  <xdr:twoCellAnchor>
    <xdr:from>
      <xdr:col>1</xdr:col>
      <xdr:colOff>28575</xdr:colOff>
      <xdr:row>131</xdr:row>
      <xdr:rowOff>47625</xdr:rowOff>
    </xdr:from>
    <xdr:to>
      <xdr:col>11</xdr:col>
      <xdr:colOff>552450</xdr:colOff>
      <xdr:row>132</xdr:row>
      <xdr:rowOff>180975</xdr:rowOff>
    </xdr:to>
    <xdr:pic>
      <xdr:nvPicPr>
        <xdr:cNvPr id="58" name="Picture 12">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2" r="41512" b="-14"/>
        <a:stretch>
          <a:fillRect/>
        </a:stretch>
      </xdr:blipFill>
      <xdr:spPr bwMode="auto">
        <a:xfrm>
          <a:off x="419100" y="22926675"/>
          <a:ext cx="4953000"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285750</xdr:colOff>
      <xdr:row>131</xdr:row>
      <xdr:rowOff>28576</xdr:rowOff>
    </xdr:from>
    <xdr:to>
      <xdr:col>11</xdr:col>
      <xdr:colOff>571500</xdr:colOff>
      <xdr:row>132</xdr:row>
      <xdr:rowOff>170202</xdr:rowOff>
    </xdr:to>
    <xdr:sp macro="" textlink="">
      <xdr:nvSpPr>
        <xdr:cNvPr id="59" name="TextBox 21">
          <a:extLst>
            <a:ext uri="{FF2B5EF4-FFF2-40B4-BE49-F238E27FC236}">
              <a16:creationId xmlns:a16="http://schemas.microsoft.com/office/drawing/2014/main" id="{00000000-0008-0000-0000-00003B000000}"/>
            </a:ext>
          </a:extLst>
        </xdr:cNvPr>
        <xdr:cNvSpPr txBox="1"/>
      </xdr:nvSpPr>
      <xdr:spPr>
        <a:xfrm>
          <a:off x="4695825" y="23831551"/>
          <a:ext cx="695325" cy="332126"/>
        </a:xfrm>
        <a:prstGeom prst="rect">
          <a:avLst/>
        </a:prstGeom>
        <a:noFill/>
        <a:ln w="28575" cap="flat" cmpd="sng" algn="ctr">
          <a:solidFill>
            <a:srgbClr val="ED7D31"/>
          </a:solidFill>
          <a:prstDash val="dash"/>
          <a:miter lim="800000"/>
        </a:ln>
        <a:effectLst/>
      </xdr:spPr>
      <xdr:txBody>
        <a:bodyPr wrap="square" rtlCol="0" anchor="t">
          <a:noAutofit/>
        </a:bodyPr>
        <a:lstStyle/>
        <a:p>
          <a:pPr>
            <a:lnSpc>
              <a:spcPct val="107000"/>
            </a:lnSpc>
            <a:spcAft>
              <a:spcPts val="800"/>
            </a:spcAft>
          </a:pPr>
          <a:r>
            <a:rPr lang="en-GB" sz="1200">
              <a:effectLst/>
              <a:latin typeface="Calibri" panose="020F0502020204030204" pitchFamily="34" charset="0"/>
              <a:ea typeface="DengXian" panose="02010600030101010101" pitchFamily="2" charset="-122"/>
              <a:cs typeface="Times New Roman" panose="02020603050405020304" pitchFamily="18" charset="0"/>
            </a:rPr>
            <a:t> </a:t>
          </a:r>
          <a:endParaRPr lang="en-GB" sz="1100">
            <a:effectLst/>
            <a:latin typeface="Calibri" panose="020F0502020204030204" pitchFamily="34" charset="0"/>
            <a:ea typeface="DengXian" panose="02010600030101010101" pitchFamily="2" charset="-122"/>
            <a:cs typeface="Times New Roman" panose="02020603050405020304" pitchFamily="18" charset="0"/>
          </a:endParaRPr>
        </a:p>
      </xdr:txBody>
    </xdr:sp>
    <xdr:clientData/>
  </xdr:twoCellAnchor>
  <xdr:twoCellAnchor editAs="oneCell">
    <xdr:from>
      <xdr:col>0</xdr:col>
      <xdr:colOff>38100</xdr:colOff>
      <xdr:row>158</xdr:row>
      <xdr:rowOff>28575</xdr:rowOff>
    </xdr:from>
    <xdr:to>
      <xdr:col>0</xdr:col>
      <xdr:colOff>361950</xdr:colOff>
      <xdr:row>159</xdr:row>
      <xdr:rowOff>104775</xdr:rowOff>
    </xdr:to>
    <xdr:pic>
      <xdr:nvPicPr>
        <xdr:cNvPr id="60" name="Graphic 6" descr="Information">
          <a:extLst>
            <a:ext uri="{FF2B5EF4-FFF2-40B4-BE49-F238E27FC236}">
              <a16:creationId xmlns:a16="http://schemas.microsoft.com/office/drawing/2014/main" id="{00000000-0008-0000-0000-00003C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8100" y="27222450"/>
          <a:ext cx="323850" cy="266700"/>
        </a:xfrm>
        <a:prstGeom prst="rect">
          <a:avLst/>
        </a:prstGeom>
      </xdr:spPr>
    </xdr:pic>
    <xdr:clientData/>
  </xdr:twoCellAnchor>
  <xdr:twoCellAnchor>
    <xdr:from>
      <xdr:col>0</xdr:col>
      <xdr:colOff>388326</xdr:colOff>
      <xdr:row>166</xdr:row>
      <xdr:rowOff>139213</xdr:rowOff>
    </xdr:from>
    <xdr:to>
      <xdr:col>4</xdr:col>
      <xdr:colOff>161191</xdr:colOff>
      <xdr:row>168</xdr:row>
      <xdr:rowOff>107707</xdr:rowOff>
    </xdr:to>
    <xdr:sp macro="" textlink="">
      <xdr:nvSpPr>
        <xdr:cNvPr id="36869" name="TextBox 21">
          <a:extLst>
            <a:ext uri="{FF2B5EF4-FFF2-40B4-BE49-F238E27FC236}">
              <a16:creationId xmlns:a16="http://schemas.microsoft.com/office/drawing/2014/main" id="{00000000-0008-0000-0000-000005900000}"/>
            </a:ext>
          </a:extLst>
        </xdr:cNvPr>
        <xdr:cNvSpPr txBox="1">
          <a:spLocks noChangeArrowheads="1"/>
        </xdr:cNvSpPr>
      </xdr:nvSpPr>
      <xdr:spPr bwMode="auto">
        <a:xfrm>
          <a:off x="388326" y="29073232"/>
          <a:ext cx="1721827" cy="349494"/>
        </a:xfrm>
        <a:prstGeom prst="rect">
          <a:avLst/>
        </a:prstGeom>
        <a:noFill/>
        <a:ln w="28575">
          <a:solidFill>
            <a:srgbClr val="ED7D31"/>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en-GB" sz="1200" b="0" i="0" u="none" strike="noStrike" baseline="0">
              <a:solidFill>
                <a:srgbClr val="000000"/>
              </a:solidFill>
              <a:latin typeface="Calibri"/>
              <a:cs typeface="Calibri"/>
            </a:rPr>
            <a:t> </a:t>
          </a:r>
        </a:p>
      </xdr:txBody>
    </xdr:sp>
    <xdr:clientData/>
  </xdr:twoCellAnchor>
  <xdr:twoCellAnchor>
    <xdr:from>
      <xdr:col>2</xdr:col>
      <xdr:colOff>438150</xdr:colOff>
      <xdr:row>223</xdr:row>
      <xdr:rowOff>161925</xdr:rowOff>
    </xdr:from>
    <xdr:to>
      <xdr:col>11</xdr:col>
      <xdr:colOff>1025165</xdr:colOff>
      <xdr:row>225</xdr:row>
      <xdr:rowOff>113030</xdr:rowOff>
    </xdr:to>
    <xdr:grpSp>
      <xdr:nvGrpSpPr>
        <xdr:cNvPr id="66" name="Group 65">
          <a:extLst>
            <a:ext uri="{FF2B5EF4-FFF2-40B4-BE49-F238E27FC236}">
              <a16:creationId xmlns:a16="http://schemas.microsoft.com/office/drawing/2014/main" id="{00000000-0008-0000-0000-000042000000}"/>
            </a:ext>
          </a:extLst>
        </xdr:cNvPr>
        <xdr:cNvGrpSpPr/>
      </xdr:nvGrpSpPr>
      <xdr:grpSpPr>
        <a:xfrm>
          <a:off x="1276350" y="41900475"/>
          <a:ext cx="4568465" cy="332105"/>
          <a:chOff x="1146078" y="0"/>
          <a:chExt cx="4571698" cy="332105"/>
        </a:xfrm>
        <a:solidFill>
          <a:schemeClr val="accent2">
            <a:lumMod val="75000"/>
          </a:schemeClr>
        </a:solidFill>
      </xdr:grpSpPr>
      <xdr:sp macro="" textlink="">
        <xdr:nvSpPr>
          <xdr:cNvPr id="67" name="Flowchart: Alternate Process 13">
            <a:extLst>
              <a:ext uri="{FF2B5EF4-FFF2-40B4-BE49-F238E27FC236}">
                <a16:creationId xmlns:a16="http://schemas.microsoft.com/office/drawing/2014/main" id="{00000000-0008-0000-0000-000043000000}"/>
              </a:ext>
            </a:extLst>
          </xdr:cNvPr>
          <xdr:cNvSpPr/>
        </xdr:nvSpPr>
        <xdr:spPr>
          <a:xfrm>
            <a:off x="3467243" y="0"/>
            <a:ext cx="2250533" cy="332105"/>
          </a:xfrm>
          <a:prstGeom prst="round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0" numCol="1" spcCol="0" rtlCol="0" fromWordArt="0" anchor="t" anchorCtr="0" forceAA="0" compatLnSpc="1">
            <a:prstTxWarp prst="textNoShape">
              <a:avLst/>
            </a:prstTxWarp>
            <a:noAutofit/>
          </a:bodyPr>
          <a:lstStyle/>
          <a:p>
            <a:pPr algn="r">
              <a:lnSpc>
                <a:spcPct val="107000"/>
              </a:lnSpc>
              <a:spcAft>
                <a:spcPts val="0"/>
              </a:spcAft>
            </a:pPr>
            <a:r>
              <a:rPr lang="en-SG" sz="1200" b="1">
                <a:solidFill>
                  <a:schemeClr val="bg1"/>
                </a:solidFill>
                <a:effectLst/>
                <a:latin typeface="Arial" panose="020B0604020202020204" pitchFamily="34" charset="0"/>
                <a:ea typeface="DengXian" panose="02010600030101010101" pitchFamily="2" charset="-122"/>
                <a:cs typeface="Times New Roman" panose="02020603050405020304" pitchFamily="18" charset="0"/>
              </a:rPr>
              <a:t>Your</a:t>
            </a:r>
            <a:r>
              <a:rPr lang="en-SG" sz="1200" b="1" baseline="0">
                <a:solidFill>
                  <a:schemeClr val="bg1"/>
                </a:solidFill>
                <a:effectLst/>
                <a:latin typeface="Arial" panose="020B0604020202020204" pitchFamily="34" charset="0"/>
                <a:ea typeface="DengXian" panose="02010600030101010101" pitchFamily="2" charset="-122"/>
                <a:cs typeface="Times New Roman" panose="02020603050405020304" pitchFamily="18" charset="0"/>
              </a:rPr>
              <a:t> Involvement</a:t>
            </a:r>
            <a:endParaRPr lang="en-GB" sz="1100" b="1">
              <a:solidFill>
                <a:schemeClr val="bg1"/>
              </a:solidFill>
              <a:effectLst/>
              <a:ea typeface="DengXian" panose="02010600030101010101" pitchFamily="2" charset="-122"/>
              <a:cs typeface="Times New Roman" panose="02020603050405020304" pitchFamily="18" charset="0"/>
            </a:endParaRPr>
          </a:p>
        </xdr:txBody>
      </xdr:sp>
      <xdr:cxnSp macro="">
        <xdr:nvCxnSpPr>
          <xdr:cNvPr id="68" name="Straight Connector 67">
            <a:extLst>
              <a:ext uri="{FF2B5EF4-FFF2-40B4-BE49-F238E27FC236}">
                <a16:creationId xmlns:a16="http://schemas.microsoft.com/office/drawing/2014/main" id="{00000000-0008-0000-0000-000044000000}"/>
              </a:ext>
            </a:extLst>
          </xdr:cNvPr>
          <xdr:cNvCxnSpPr/>
        </xdr:nvCxnSpPr>
        <xdr:spPr>
          <a:xfrm flipH="1">
            <a:off x="1146078" y="310559"/>
            <a:ext cx="4568941" cy="2406"/>
          </a:xfrm>
          <a:prstGeom prst="line">
            <a:avLst/>
          </a:prstGeom>
          <a:grpFill/>
          <a:ln w="381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153864</xdr:colOff>
      <xdr:row>198</xdr:row>
      <xdr:rowOff>87924</xdr:rowOff>
    </xdr:from>
    <xdr:to>
      <xdr:col>10</xdr:col>
      <xdr:colOff>359019</xdr:colOff>
      <xdr:row>200</xdr:row>
      <xdr:rowOff>56418</xdr:rowOff>
    </xdr:to>
    <xdr:sp macro="" textlink="">
      <xdr:nvSpPr>
        <xdr:cNvPr id="34" name="TextBox 21">
          <a:extLst>
            <a:ext uri="{FF2B5EF4-FFF2-40B4-BE49-F238E27FC236}">
              <a16:creationId xmlns:a16="http://schemas.microsoft.com/office/drawing/2014/main" id="{00000000-0008-0000-0000-000022000000}"/>
            </a:ext>
          </a:extLst>
        </xdr:cNvPr>
        <xdr:cNvSpPr txBox="1">
          <a:spLocks noChangeArrowheads="1"/>
        </xdr:cNvSpPr>
      </xdr:nvSpPr>
      <xdr:spPr bwMode="auto">
        <a:xfrm>
          <a:off x="2513133" y="34092174"/>
          <a:ext cx="2256694" cy="349494"/>
        </a:xfrm>
        <a:prstGeom prst="rect">
          <a:avLst/>
        </a:prstGeom>
        <a:noFill/>
        <a:ln w="28575">
          <a:solidFill>
            <a:srgbClr val="ED7D31"/>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en-GB" sz="1200" b="0" i="0" u="none" strike="noStrike" baseline="0">
              <a:solidFill>
                <a:srgbClr val="000000"/>
              </a:solidFill>
              <a:latin typeface="Calibri"/>
              <a:cs typeface="Calibri"/>
            </a:rPr>
            <a:t> </a:t>
          </a:r>
        </a:p>
      </xdr:txBody>
    </xdr:sp>
    <xdr:clientData/>
  </xdr:twoCellAnchor>
  <xdr:twoCellAnchor>
    <xdr:from>
      <xdr:col>1</xdr:col>
      <xdr:colOff>390525</xdr:colOff>
      <xdr:row>206</xdr:row>
      <xdr:rowOff>66676</xdr:rowOff>
    </xdr:from>
    <xdr:to>
      <xdr:col>11</xdr:col>
      <xdr:colOff>247650</xdr:colOff>
      <xdr:row>209</xdr:row>
      <xdr:rowOff>38100</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781050" y="37452301"/>
          <a:ext cx="4286250" cy="542924"/>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GB" sz="1100"/>
        </a:p>
      </xdr:txBody>
    </xdr:sp>
    <xdr:clientData/>
  </xdr:twoCellAnchor>
  <xdr:twoCellAnchor>
    <xdr:from>
      <xdr:col>11</xdr:col>
      <xdr:colOff>285750</xdr:colOff>
      <xdr:row>207</xdr:row>
      <xdr:rowOff>38101</xdr:rowOff>
    </xdr:from>
    <xdr:to>
      <xdr:col>11</xdr:col>
      <xdr:colOff>762000</xdr:colOff>
      <xdr:row>218</xdr:row>
      <xdr:rowOff>85725</xdr:rowOff>
    </xdr:to>
    <xdr:sp macro="" textlink="">
      <xdr:nvSpPr>
        <xdr:cNvPr id="7" name="Arrow: Curved Left 6">
          <a:extLst>
            <a:ext uri="{FF2B5EF4-FFF2-40B4-BE49-F238E27FC236}">
              <a16:creationId xmlns:a16="http://schemas.microsoft.com/office/drawing/2014/main" id="{00000000-0008-0000-0000-000007000000}"/>
            </a:ext>
          </a:extLst>
        </xdr:cNvPr>
        <xdr:cNvSpPr/>
      </xdr:nvSpPr>
      <xdr:spPr>
        <a:xfrm>
          <a:off x="5105400" y="35709226"/>
          <a:ext cx="476250" cy="2143124"/>
        </a:xfrm>
        <a:prstGeom prst="curvedLeftArrow">
          <a:avLst/>
        </a:prstGeom>
        <a:solidFill>
          <a:schemeClr val="accent6">
            <a:lumMod val="20000"/>
            <a:lumOff val="8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GB"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281132</xdr:colOff>
      <xdr:row>8</xdr:row>
      <xdr:rowOff>182197</xdr:rowOff>
    </xdr:from>
    <xdr:ext cx="155122" cy="162065"/>
    <xdr:sp macro="" textlink="">
      <xdr:nvSpPr>
        <xdr:cNvPr id="5" name="Rectangle 4">
          <a:extLst>
            <a:ext uri="{FF2B5EF4-FFF2-40B4-BE49-F238E27FC236}">
              <a16:creationId xmlns:a16="http://schemas.microsoft.com/office/drawing/2014/main" id="{00000000-0008-0000-0100-000005000000}"/>
            </a:ext>
          </a:extLst>
        </xdr:cNvPr>
        <xdr:cNvSpPr/>
      </xdr:nvSpPr>
      <xdr:spPr>
        <a:xfrm>
          <a:off x="5224193" y="1706197"/>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11</xdr:col>
      <xdr:colOff>585523</xdr:colOff>
      <xdr:row>9</xdr:row>
      <xdr:rowOff>0</xdr:rowOff>
    </xdr:from>
    <xdr:ext cx="155122" cy="162065"/>
    <xdr:sp macro="" textlink="">
      <xdr:nvSpPr>
        <xdr:cNvPr id="6" name="Rectangle 5">
          <a:extLst>
            <a:ext uri="{FF2B5EF4-FFF2-40B4-BE49-F238E27FC236}">
              <a16:creationId xmlns:a16="http://schemas.microsoft.com/office/drawing/2014/main" id="{00000000-0008-0000-0100-000006000000}"/>
            </a:ext>
          </a:extLst>
        </xdr:cNvPr>
        <xdr:cNvSpPr/>
      </xdr:nvSpPr>
      <xdr:spPr>
        <a:xfrm>
          <a:off x="5972532" y="1716157"/>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marL="0" indent="0"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ea typeface="+mn-ea"/>
              <a:cs typeface="+mn-cs"/>
            </a:rPr>
            <a:t>i</a:t>
          </a:r>
        </a:p>
      </xdr:txBody>
    </xdr:sp>
    <xdr:clientData/>
  </xdr:oneCellAnchor>
  <xdr:oneCellAnchor>
    <xdr:from>
      <xdr:col>8</xdr:col>
      <xdr:colOff>722652</xdr:colOff>
      <xdr:row>139</xdr:row>
      <xdr:rowOff>8282</xdr:rowOff>
    </xdr:from>
    <xdr:ext cx="155122" cy="162065"/>
    <xdr:sp macro="" textlink="">
      <xdr:nvSpPr>
        <xdr:cNvPr id="18" name="Rectangle 17">
          <a:extLst>
            <a:ext uri="{FF2B5EF4-FFF2-40B4-BE49-F238E27FC236}">
              <a16:creationId xmlns:a16="http://schemas.microsoft.com/office/drawing/2014/main" id="{00000000-0008-0000-0100-000012000000}"/>
            </a:ext>
          </a:extLst>
        </xdr:cNvPr>
        <xdr:cNvSpPr/>
      </xdr:nvSpPr>
      <xdr:spPr>
        <a:xfrm>
          <a:off x="4267609" y="23605434"/>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723541</xdr:colOff>
      <xdr:row>151</xdr:row>
      <xdr:rowOff>0</xdr:rowOff>
    </xdr:from>
    <xdr:ext cx="155122" cy="162065"/>
    <xdr:sp macro="" textlink="">
      <xdr:nvSpPr>
        <xdr:cNvPr id="19" name="Rectangle 18">
          <a:extLst>
            <a:ext uri="{FF2B5EF4-FFF2-40B4-BE49-F238E27FC236}">
              <a16:creationId xmlns:a16="http://schemas.microsoft.com/office/drawing/2014/main" id="{00000000-0008-0000-0100-000013000000}"/>
            </a:ext>
          </a:extLst>
        </xdr:cNvPr>
        <xdr:cNvSpPr/>
      </xdr:nvSpPr>
      <xdr:spPr>
        <a:xfrm>
          <a:off x="4268498" y="25667804"/>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723256</xdr:colOff>
      <xdr:row>261</xdr:row>
      <xdr:rowOff>207065</xdr:rowOff>
    </xdr:from>
    <xdr:ext cx="155122" cy="162065"/>
    <xdr:sp macro="" textlink="">
      <xdr:nvSpPr>
        <xdr:cNvPr id="20" name="Rectangle 19">
          <a:extLst>
            <a:ext uri="{FF2B5EF4-FFF2-40B4-BE49-F238E27FC236}">
              <a16:creationId xmlns:a16="http://schemas.microsoft.com/office/drawing/2014/main" id="{00000000-0008-0000-0100-000014000000}"/>
            </a:ext>
          </a:extLst>
        </xdr:cNvPr>
        <xdr:cNvSpPr/>
      </xdr:nvSpPr>
      <xdr:spPr>
        <a:xfrm>
          <a:off x="4268213" y="4617554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723683</xdr:colOff>
      <xdr:row>16</xdr:row>
      <xdr:rowOff>5285</xdr:rowOff>
    </xdr:from>
    <xdr:ext cx="155122" cy="162065"/>
    <xdr:sp macro="" textlink="">
      <xdr:nvSpPr>
        <xdr:cNvPr id="25" name="Rectangle 24">
          <a:extLst>
            <a:ext uri="{FF2B5EF4-FFF2-40B4-BE49-F238E27FC236}">
              <a16:creationId xmlns:a16="http://schemas.microsoft.com/office/drawing/2014/main" id="{00000000-0008-0000-0100-000019000000}"/>
            </a:ext>
          </a:extLst>
        </xdr:cNvPr>
        <xdr:cNvSpPr/>
      </xdr:nvSpPr>
      <xdr:spPr>
        <a:xfrm>
          <a:off x="4268640" y="2895915"/>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mc:AlternateContent xmlns:mc="http://schemas.openxmlformats.org/markup-compatibility/2006">
    <mc:Choice xmlns:a14="http://schemas.microsoft.com/office/drawing/2010/main" Requires="a14">
      <xdr:twoCellAnchor editAs="oneCell">
        <xdr:from>
          <xdr:col>9</xdr:col>
          <xdr:colOff>47625</xdr:colOff>
          <xdr:row>18</xdr:row>
          <xdr:rowOff>19050</xdr:rowOff>
        </xdr:from>
        <xdr:to>
          <xdr:col>9</xdr:col>
          <xdr:colOff>342900</xdr:colOff>
          <xdr:row>19</xdr:row>
          <xdr:rowOff>38100</xdr:rowOff>
        </xdr:to>
        <xdr:sp macro="" textlink="">
          <xdr:nvSpPr>
            <xdr:cNvPr id="11312" name="Check Box 1.1" hidden="1">
              <a:extLst>
                <a:ext uri="{63B3BB69-23CF-44E3-9099-C40C66FF867C}">
                  <a14:compatExt spid="_x0000_s11312"/>
                </a:ext>
                <a:ext uri="{FF2B5EF4-FFF2-40B4-BE49-F238E27FC236}">
                  <a16:creationId xmlns:a16="http://schemas.microsoft.com/office/drawing/2014/main" id="{00000000-0008-0000-01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21</xdr:row>
          <xdr:rowOff>19050</xdr:rowOff>
        </xdr:from>
        <xdr:to>
          <xdr:col>9</xdr:col>
          <xdr:colOff>342900</xdr:colOff>
          <xdr:row>22</xdr:row>
          <xdr:rowOff>38100</xdr:rowOff>
        </xdr:to>
        <xdr:sp macro="" textlink="">
          <xdr:nvSpPr>
            <xdr:cNvPr id="11313" name="Check Box 1.2" hidden="1">
              <a:extLst>
                <a:ext uri="{63B3BB69-23CF-44E3-9099-C40C66FF867C}">
                  <a14:compatExt spid="_x0000_s11313"/>
                </a:ext>
                <a:ext uri="{FF2B5EF4-FFF2-40B4-BE49-F238E27FC236}">
                  <a16:creationId xmlns:a16="http://schemas.microsoft.com/office/drawing/2014/main" id="{00000000-0008-0000-01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23</xdr:row>
          <xdr:rowOff>19050</xdr:rowOff>
        </xdr:from>
        <xdr:to>
          <xdr:col>9</xdr:col>
          <xdr:colOff>342900</xdr:colOff>
          <xdr:row>24</xdr:row>
          <xdr:rowOff>38100</xdr:rowOff>
        </xdr:to>
        <xdr:sp macro="" textlink="">
          <xdr:nvSpPr>
            <xdr:cNvPr id="11314" name="Check Box 1.3" hidden="1">
              <a:extLst>
                <a:ext uri="{63B3BB69-23CF-44E3-9099-C40C66FF867C}">
                  <a14:compatExt spid="_x0000_s11314"/>
                </a:ext>
                <a:ext uri="{FF2B5EF4-FFF2-40B4-BE49-F238E27FC236}">
                  <a16:creationId xmlns:a16="http://schemas.microsoft.com/office/drawing/2014/main" id="{00000000-0008-0000-01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30</xdr:row>
          <xdr:rowOff>19050</xdr:rowOff>
        </xdr:from>
        <xdr:to>
          <xdr:col>9</xdr:col>
          <xdr:colOff>342900</xdr:colOff>
          <xdr:row>31</xdr:row>
          <xdr:rowOff>38100</xdr:rowOff>
        </xdr:to>
        <xdr:sp macro="" textlink="">
          <xdr:nvSpPr>
            <xdr:cNvPr id="11315" name="Check Box 2.1" hidden="1">
              <a:extLst>
                <a:ext uri="{63B3BB69-23CF-44E3-9099-C40C66FF867C}">
                  <a14:compatExt spid="_x0000_s11315"/>
                </a:ext>
                <a:ext uri="{FF2B5EF4-FFF2-40B4-BE49-F238E27FC236}">
                  <a16:creationId xmlns:a16="http://schemas.microsoft.com/office/drawing/2014/main" id="{00000000-0008-0000-01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38</xdr:row>
          <xdr:rowOff>57150</xdr:rowOff>
        </xdr:from>
        <xdr:to>
          <xdr:col>9</xdr:col>
          <xdr:colOff>342900</xdr:colOff>
          <xdr:row>39</xdr:row>
          <xdr:rowOff>38100</xdr:rowOff>
        </xdr:to>
        <xdr:sp macro="" textlink="">
          <xdr:nvSpPr>
            <xdr:cNvPr id="11316" name="Check Box 2.2" descr="Yes" hidden="1">
              <a:extLst>
                <a:ext uri="{63B3BB69-23CF-44E3-9099-C40C66FF867C}">
                  <a14:compatExt spid="_x0000_s11316"/>
                </a:ext>
                <a:ext uri="{FF2B5EF4-FFF2-40B4-BE49-F238E27FC236}">
                  <a16:creationId xmlns:a16="http://schemas.microsoft.com/office/drawing/2014/main" id="{00000000-0008-0000-01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40</xdr:row>
          <xdr:rowOff>57150</xdr:rowOff>
        </xdr:from>
        <xdr:to>
          <xdr:col>9</xdr:col>
          <xdr:colOff>342900</xdr:colOff>
          <xdr:row>41</xdr:row>
          <xdr:rowOff>38100</xdr:rowOff>
        </xdr:to>
        <xdr:sp macro="" textlink="">
          <xdr:nvSpPr>
            <xdr:cNvPr id="11317" name="Check Box 2.3" descr="Yes" hidden="1">
              <a:extLst>
                <a:ext uri="{63B3BB69-23CF-44E3-9099-C40C66FF867C}">
                  <a14:compatExt spid="_x0000_s11317"/>
                </a:ext>
                <a:ext uri="{FF2B5EF4-FFF2-40B4-BE49-F238E27FC236}">
                  <a16:creationId xmlns:a16="http://schemas.microsoft.com/office/drawing/2014/main" id="{00000000-0008-0000-01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43</xdr:row>
          <xdr:rowOff>38100</xdr:rowOff>
        </xdr:from>
        <xdr:to>
          <xdr:col>9</xdr:col>
          <xdr:colOff>342900</xdr:colOff>
          <xdr:row>43</xdr:row>
          <xdr:rowOff>190500</xdr:rowOff>
        </xdr:to>
        <xdr:sp macro="" textlink="">
          <xdr:nvSpPr>
            <xdr:cNvPr id="11318" name="Check Box 2.4" hidden="1">
              <a:extLst>
                <a:ext uri="{63B3BB69-23CF-44E3-9099-C40C66FF867C}">
                  <a14:compatExt spid="_x0000_s11318"/>
                </a:ext>
                <a:ext uri="{FF2B5EF4-FFF2-40B4-BE49-F238E27FC236}">
                  <a16:creationId xmlns:a16="http://schemas.microsoft.com/office/drawing/2014/main" id="{00000000-0008-0000-01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44</xdr:row>
          <xdr:rowOff>57150</xdr:rowOff>
        </xdr:from>
        <xdr:to>
          <xdr:col>9</xdr:col>
          <xdr:colOff>342900</xdr:colOff>
          <xdr:row>45</xdr:row>
          <xdr:rowOff>38100</xdr:rowOff>
        </xdr:to>
        <xdr:sp macro="" textlink="">
          <xdr:nvSpPr>
            <xdr:cNvPr id="11319" name="Check Box 2.5" hidden="1">
              <a:extLst>
                <a:ext uri="{63B3BB69-23CF-44E3-9099-C40C66FF867C}">
                  <a14:compatExt spid="_x0000_s11319"/>
                </a:ext>
                <a:ext uri="{FF2B5EF4-FFF2-40B4-BE49-F238E27FC236}">
                  <a16:creationId xmlns:a16="http://schemas.microsoft.com/office/drawing/2014/main" id="{00000000-0008-0000-01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46</xdr:row>
          <xdr:rowOff>57150</xdr:rowOff>
        </xdr:from>
        <xdr:to>
          <xdr:col>9</xdr:col>
          <xdr:colOff>342900</xdr:colOff>
          <xdr:row>46</xdr:row>
          <xdr:rowOff>171450</xdr:rowOff>
        </xdr:to>
        <xdr:sp macro="" textlink="">
          <xdr:nvSpPr>
            <xdr:cNvPr id="11320" name="Check Box 2.6" hidden="1">
              <a:extLst>
                <a:ext uri="{63B3BB69-23CF-44E3-9099-C40C66FF867C}">
                  <a14:compatExt spid="_x0000_s11320"/>
                </a:ext>
                <a:ext uri="{FF2B5EF4-FFF2-40B4-BE49-F238E27FC236}">
                  <a16:creationId xmlns:a16="http://schemas.microsoft.com/office/drawing/2014/main" id="{00000000-0008-0000-01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53</xdr:row>
          <xdr:rowOff>38100</xdr:rowOff>
        </xdr:from>
        <xdr:to>
          <xdr:col>9</xdr:col>
          <xdr:colOff>333375</xdr:colOff>
          <xdr:row>54</xdr:row>
          <xdr:rowOff>19050</xdr:rowOff>
        </xdr:to>
        <xdr:sp macro="" textlink="">
          <xdr:nvSpPr>
            <xdr:cNvPr id="11322" name="Check Box 3.1" hidden="1">
              <a:extLst>
                <a:ext uri="{63B3BB69-23CF-44E3-9099-C40C66FF867C}">
                  <a14:compatExt spid="_x0000_s11322"/>
                </a:ext>
                <a:ext uri="{FF2B5EF4-FFF2-40B4-BE49-F238E27FC236}">
                  <a16:creationId xmlns:a16="http://schemas.microsoft.com/office/drawing/2014/main" id="{00000000-0008-0000-01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57</xdr:row>
          <xdr:rowOff>38100</xdr:rowOff>
        </xdr:from>
        <xdr:to>
          <xdr:col>9</xdr:col>
          <xdr:colOff>333375</xdr:colOff>
          <xdr:row>58</xdr:row>
          <xdr:rowOff>38100</xdr:rowOff>
        </xdr:to>
        <xdr:sp macro="" textlink="">
          <xdr:nvSpPr>
            <xdr:cNvPr id="11323" name="Check Box 3.2" hidden="1">
              <a:extLst>
                <a:ext uri="{63B3BB69-23CF-44E3-9099-C40C66FF867C}">
                  <a14:compatExt spid="_x0000_s11323"/>
                </a:ext>
                <a:ext uri="{FF2B5EF4-FFF2-40B4-BE49-F238E27FC236}">
                  <a16:creationId xmlns:a16="http://schemas.microsoft.com/office/drawing/2014/main" id="{00000000-0008-0000-01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78</xdr:row>
          <xdr:rowOff>19050</xdr:rowOff>
        </xdr:from>
        <xdr:to>
          <xdr:col>9</xdr:col>
          <xdr:colOff>333375</xdr:colOff>
          <xdr:row>79</xdr:row>
          <xdr:rowOff>38100</xdr:rowOff>
        </xdr:to>
        <xdr:sp macro="" textlink="">
          <xdr:nvSpPr>
            <xdr:cNvPr id="11324" name="Check Box 3.3.1" hidden="1">
              <a:extLst>
                <a:ext uri="{63B3BB69-23CF-44E3-9099-C40C66FF867C}">
                  <a14:compatExt spid="_x0000_s11324"/>
                </a:ext>
                <a:ext uri="{FF2B5EF4-FFF2-40B4-BE49-F238E27FC236}">
                  <a16:creationId xmlns:a16="http://schemas.microsoft.com/office/drawing/2014/main" id="{00000000-0008-0000-01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81</xdr:row>
          <xdr:rowOff>19050</xdr:rowOff>
        </xdr:from>
        <xdr:to>
          <xdr:col>9</xdr:col>
          <xdr:colOff>333375</xdr:colOff>
          <xdr:row>82</xdr:row>
          <xdr:rowOff>38100</xdr:rowOff>
        </xdr:to>
        <xdr:sp macro="" textlink="">
          <xdr:nvSpPr>
            <xdr:cNvPr id="11325" name="Check Box 3.3.2" hidden="1">
              <a:extLst>
                <a:ext uri="{63B3BB69-23CF-44E3-9099-C40C66FF867C}">
                  <a14:compatExt spid="_x0000_s11325"/>
                </a:ext>
                <a:ext uri="{FF2B5EF4-FFF2-40B4-BE49-F238E27FC236}">
                  <a16:creationId xmlns:a16="http://schemas.microsoft.com/office/drawing/2014/main" id="{00000000-0008-0000-01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9525</xdr:rowOff>
        </xdr:from>
        <xdr:to>
          <xdr:col>9</xdr:col>
          <xdr:colOff>333375</xdr:colOff>
          <xdr:row>84</xdr:row>
          <xdr:rowOff>19050</xdr:rowOff>
        </xdr:to>
        <xdr:sp macro="" textlink="">
          <xdr:nvSpPr>
            <xdr:cNvPr id="11326" name="Check Box 3.3.3" hidden="1">
              <a:extLst>
                <a:ext uri="{63B3BB69-23CF-44E3-9099-C40C66FF867C}">
                  <a14:compatExt spid="_x0000_s11326"/>
                </a:ext>
                <a:ext uri="{FF2B5EF4-FFF2-40B4-BE49-F238E27FC236}">
                  <a16:creationId xmlns:a16="http://schemas.microsoft.com/office/drawing/2014/main" id="{00000000-0008-0000-01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84</xdr:row>
          <xdr:rowOff>19050</xdr:rowOff>
        </xdr:from>
        <xdr:to>
          <xdr:col>9</xdr:col>
          <xdr:colOff>333375</xdr:colOff>
          <xdr:row>85</xdr:row>
          <xdr:rowOff>38100</xdr:rowOff>
        </xdr:to>
        <xdr:sp macro="" textlink="">
          <xdr:nvSpPr>
            <xdr:cNvPr id="11327" name="Check Box 3.3.4" hidden="1">
              <a:extLst>
                <a:ext uri="{63B3BB69-23CF-44E3-9099-C40C66FF867C}">
                  <a14:compatExt spid="_x0000_s11327"/>
                </a:ext>
                <a:ext uri="{FF2B5EF4-FFF2-40B4-BE49-F238E27FC236}">
                  <a16:creationId xmlns:a16="http://schemas.microsoft.com/office/drawing/2014/main" id="{00000000-0008-0000-01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102</xdr:row>
          <xdr:rowOff>47625</xdr:rowOff>
        </xdr:from>
        <xdr:to>
          <xdr:col>9</xdr:col>
          <xdr:colOff>295275</xdr:colOff>
          <xdr:row>103</xdr:row>
          <xdr:rowOff>19050</xdr:rowOff>
        </xdr:to>
        <xdr:sp macro="" textlink="">
          <xdr:nvSpPr>
            <xdr:cNvPr id="11331" name="Check Box 3.5a" hidden="1">
              <a:extLst>
                <a:ext uri="{63B3BB69-23CF-44E3-9099-C40C66FF867C}">
                  <a14:compatExt spid="_x0000_s11331"/>
                </a:ext>
                <a:ext uri="{FF2B5EF4-FFF2-40B4-BE49-F238E27FC236}">
                  <a16:creationId xmlns:a16="http://schemas.microsoft.com/office/drawing/2014/main" id="{00000000-0008-0000-01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105</xdr:row>
          <xdr:rowOff>133350</xdr:rowOff>
        </xdr:from>
        <xdr:to>
          <xdr:col>9</xdr:col>
          <xdr:colOff>333375</xdr:colOff>
          <xdr:row>105</xdr:row>
          <xdr:rowOff>295275</xdr:rowOff>
        </xdr:to>
        <xdr:sp macro="" textlink="">
          <xdr:nvSpPr>
            <xdr:cNvPr id="11332" name="Check Box 3.6" hidden="1">
              <a:extLst>
                <a:ext uri="{63B3BB69-23CF-44E3-9099-C40C66FF867C}">
                  <a14:compatExt spid="_x0000_s11332"/>
                </a:ext>
                <a:ext uri="{FF2B5EF4-FFF2-40B4-BE49-F238E27FC236}">
                  <a16:creationId xmlns:a16="http://schemas.microsoft.com/office/drawing/2014/main" id="{00000000-0008-0000-01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112</xdr:row>
          <xdr:rowOff>133350</xdr:rowOff>
        </xdr:from>
        <xdr:to>
          <xdr:col>9</xdr:col>
          <xdr:colOff>333375</xdr:colOff>
          <xdr:row>113</xdr:row>
          <xdr:rowOff>104775</xdr:rowOff>
        </xdr:to>
        <xdr:sp macro="" textlink="">
          <xdr:nvSpPr>
            <xdr:cNvPr id="11334" name="Check Box 4.1" hidden="1">
              <a:extLst>
                <a:ext uri="{63B3BB69-23CF-44E3-9099-C40C66FF867C}">
                  <a14:compatExt spid="_x0000_s11334"/>
                </a:ext>
                <a:ext uri="{FF2B5EF4-FFF2-40B4-BE49-F238E27FC236}">
                  <a16:creationId xmlns:a16="http://schemas.microsoft.com/office/drawing/2014/main" id="{00000000-0008-0000-01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115</xdr:row>
          <xdr:rowOff>133350</xdr:rowOff>
        </xdr:from>
        <xdr:to>
          <xdr:col>9</xdr:col>
          <xdr:colOff>333375</xdr:colOff>
          <xdr:row>116</xdr:row>
          <xdr:rowOff>104775</xdr:rowOff>
        </xdr:to>
        <xdr:sp macro="" textlink="">
          <xdr:nvSpPr>
            <xdr:cNvPr id="11335" name="Check Box 4.2" hidden="1">
              <a:extLst>
                <a:ext uri="{63B3BB69-23CF-44E3-9099-C40C66FF867C}">
                  <a14:compatExt spid="_x0000_s11335"/>
                </a:ext>
                <a:ext uri="{FF2B5EF4-FFF2-40B4-BE49-F238E27FC236}">
                  <a16:creationId xmlns:a16="http://schemas.microsoft.com/office/drawing/2014/main" id="{00000000-0008-0000-01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118</xdr:row>
          <xdr:rowOff>133350</xdr:rowOff>
        </xdr:from>
        <xdr:to>
          <xdr:col>9</xdr:col>
          <xdr:colOff>333375</xdr:colOff>
          <xdr:row>119</xdr:row>
          <xdr:rowOff>104775</xdr:rowOff>
        </xdr:to>
        <xdr:sp macro="" textlink="">
          <xdr:nvSpPr>
            <xdr:cNvPr id="11336" name="Check Box 4.3" hidden="1">
              <a:extLst>
                <a:ext uri="{63B3BB69-23CF-44E3-9099-C40C66FF867C}">
                  <a14:compatExt spid="_x0000_s11336"/>
                </a:ext>
                <a:ext uri="{FF2B5EF4-FFF2-40B4-BE49-F238E27FC236}">
                  <a16:creationId xmlns:a16="http://schemas.microsoft.com/office/drawing/2014/main" id="{00000000-0008-0000-01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120</xdr:row>
          <xdr:rowOff>133350</xdr:rowOff>
        </xdr:from>
        <xdr:to>
          <xdr:col>9</xdr:col>
          <xdr:colOff>333375</xdr:colOff>
          <xdr:row>121</xdr:row>
          <xdr:rowOff>104775</xdr:rowOff>
        </xdr:to>
        <xdr:sp macro="" textlink="">
          <xdr:nvSpPr>
            <xdr:cNvPr id="11337" name="Check Box 4.4" hidden="1">
              <a:extLst>
                <a:ext uri="{63B3BB69-23CF-44E3-9099-C40C66FF867C}">
                  <a14:compatExt spid="_x0000_s11337"/>
                </a:ext>
                <a:ext uri="{FF2B5EF4-FFF2-40B4-BE49-F238E27FC236}">
                  <a16:creationId xmlns:a16="http://schemas.microsoft.com/office/drawing/2014/main" id="{00000000-0008-0000-01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124</xdr:row>
          <xdr:rowOff>133350</xdr:rowOff>
        </xdr:from>
        <xdr:to>
          <xdr:col>9</xdr:col>
          <xdr:colOff>333375</xdr:colOff>
          <xdr:row>125</xdr:row>
          <xdr:rowOff>104775</xdr:rowOff>
        </xdr:to>
        <xdr:sp macro="" textlink="">
          <xdr:nvSpPr>
            <xdr:cNvPr id="11338" name="Check Box 4.5" hidden="1">
              <a:extLst>
                <a:ext uri="{63B3BB69-23CF-44E3-9099-C40C66FF867C}">
                  <a14:compatExt spid="_x0000_s11338"/>
                </a:ext>
                <a:ext uri="{FF2B5EF4-FFF2-40B4-BE49-F238E27FC236}">
                  <a16:creationId xmlns:a16="http://schemas.microsoft.com/office/drawing/2014/main" id="{00000000-0008-0000-01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139</xdr:row>
          <xdr:rowOff>133350</xdr:rowOff>
        </xdr:from>
        <xdr:to>
          <xdr:col>9</xdr:col>
          <xdr:colOff>333375</xdr:colOff>
          <xdr:row>140</xdr:row>
          <xdr:rowOff>104775</xdr:rowOff>
        </xdr:to>
        <xdr:sp macro="" textlink="">
          <xdr:nvSpPr>
            <xdr:cNvPr id="11344" name="Check Box 5.3" hidden="1">
              <a:extLst>
                <a:ext uri="{63B3BB69-23CF-44E3-9099-C40C66FF867C}">
                  <a14:compatExt spid="_x0000_s11344"/>
                </a:ext>
                <a:ext uri="{FF2B5EF4-FFF2-40B4-BE49-F238E27FC236}">
                  <a16:creationId xmlns:a16="http://schemas.microsoft.com/office/drawing/2014/main" id="{00000000-0008-0000-01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142</xdr:row>
          <xdr:rowOff>133350</xdr:rowOff>
        </xdr:from>
        <xdr:to>
          <xdr:col>9</xdr:col>
          <xdr:colOff>333375</xdr:colOff>
          <xdr:row>143</xdr:row>
          <xdr:rowOff>104775</xdr:rowOff>
        </xdr:to>
        <xdr:sp macro="" textlink="">
          <xdr:nvSpPr>
            <xdr:cNvPr id="11345" name="Check Box 5.4" hidden="1">
              <a:extLst>
                <a:ext uri="{63B3BB69-23CF-44E3-9099-C40C66FF867C}">
                  <a14:compatExt spid="_x0000_s11345"/>
                </a:ext>
                <a:ext uri="{FF2B5EF4-FFF2-40B4-BE49-F238E27FC236}">
                  <a16:creationId xmlns:a16="http://schemas.microsoft.com/office/drawing/2014/main" id="{00000000-0008-0000-01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148</xdr:row>
          <xdr:rowOff>133350</xdr:rowOff>
        </xdr:from>
        <xdr:to>
          <xdr:col>9</xdr:col>
          <xdr:colOff>333375</xdr:colOff>
          <xdr:row>149</xdr:row>
          <xdr:rowOff>104775</xdr:rowOff>
        </xdr:to>
        <xdr:sp macro="" textlink="">
          <xdr:nvSpPr>
            <xdr:cNvPr id="11346" name="Check Box 5.5" hidden="1">
              <a:extLst>
                <a:ext uri="{63B3BB69-23CF-44E3-9099-C40C66FF867C}">
                  <a14:compatExt spid="_x0000_s11346"/>
                </a:ext>
                <a:ext uri="{FF2B5EF4-FFF2-40B4-BE49-F238E27FC236}">
                  <a16:creationId xmlns:a16="http://schemas.microsoft.com/office/drawing/2014/main" id="{00000000-0008-0000-01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151</xdr:row>
          <xdr:rowOff>133350</xdr:rowOff>
        </xdr:from>
        <xdr:to>
          <xdr:col>9</xdr:col>
          <xdr:colOff>333375</xdr:colOff>
          <xdr:row>152</xdr:row>
          <xdr:rowOff>104775</xdr:rowOff>
        </xdr:to>
        <xdr:sp macro="" textlink="">
          <xdr:nvSpPr>
            <xdr:cNvPr id="11347" name="Check Box 5.6" hidden="1">
              <a:extLst>
                <a:ext uri="{63B3BB69-23CF-44E3-9099-C40C66FF867C}">
                  <a14:compatExt spid="_x0000_s11347"/>
                </a:ext>
                <a:ext uri="{FF2B5EF4-FFF2-40B4-BE49-F238E27FC236}">
                  <a16:creationId xmlns:a16="http://schemas.microsoft.com/office/drawing/2014/main" id="{00000000-0008-0000-01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155</xdr:row>
          <xdr:rowOff>114300</xdr:rowOff>
        </xdr:from>
        <xdr:to>
          <xdr:col>9</xdr:col>
          <xdr:colOff>333375</xdr:colOff>
          <xdr:row>156</xdr:row>
          <xdr:rowOff>104775</xdr:rowOff>
        </xdr:to>
        <xdr:sp macro="" textlink="">
          <xdr:nvSpPr>
            <xdr:cNvPr id="11348" name="Check Box 5.7" hidden="1">
              <a:extLst>
                <a:ext uri="{63B3BB69-23CF-44E3-9099-C40C66FF867C}">
                  <a14:compatExt spid="_x0000_s11348"/>
                </a:ext>
                <a:ext uri="{FF2B5EF4-FFF2-40B4-BE49-F238E27FC236}">
                  <a16:creationId xmlns:a16="http://schemas.microsoft.com/office/drawing/2014/main" id="{00000000-0008-0000-01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160</xdr:row>
          <xdr:rowOff>133350</xdr:rowOff>
        </xdr:from>
        <xdr:to>
          <xdr:col>9</xdr:col>
          <xdr:colOff>333375</xdr:colOff>
          <xdr:row>161</xdr:row>
          <xdr:rowOff>85725</xdr:rowOff>
        </xdr:to>
        <xdr:sp macro="" textlink="">
          <xdr:nvSpPr>
            <xdr:cNvPr id="11349" name="Check Box 5.8" hidden="1">
              <a:extLst>
                <a:ext uri="{63B3BB69-23CF-44E3-9099-C40C66FF867C}">
                  <a14:compatExt spid="_x0000_s11349"/>
                </a:ext>
                <a:ext uri="{FF2B5EF4-FFF2-40B4-BE49-F238E27FC236}">
                  <a16:creationId xmlns:a16="http://schemas.microsoft.com/office/drawing/2014/main" id="{00000000-0008-0000-01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163</xdr:row>
          <xdr:rowOff>133350</xdr:rowOff>
        </xdr:from>
        <xdr:to>
          <xdr:col>9</xdr:col>
          <xdr:colOff>333375</xdr:colOff>
          <xdr:row>164</xdr:row>
          <xdr:rowOff>85725</xdr:rowOff>
        </xdr:to>
        <xdr:sp macro="" textlink="">
          <xdr:nvSpPr>
            <xdr:cNvPr id="11350" name="Check Box 5.9" hidden="1">
              <a:extLst>
                <a:ext uri="{63B3BB69-23CF-44E3-9099-C40C66FF867C}">
                  <a14:compatExt spid="_x0000_s11350"/>
                </a:ext>
                <a:ext uri="{FF2B5EF4-FFF2-40B4-BE49-F238E27FC236}">
                  <a16:creationId xmlns:a16="http://schemas.microsoft.com/office/drawing/2014/main" id="{00000000-0008-0000-01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166</xdr:row>
          <xdr:rowOff>133350</xdr:rowOff>
        </xdr:from>
        <xdr:to>
          <xdr:col>9</xdr:col>
          <xdr:colOff>333375</xdr:colOff>
          <xdr:row>167</xdr:row>
          <xdr:rowOff>85725</xdr:rowOff>
        </xdr:to>
        <xdr:sp macro="" textlink="">
          <xdr:nvSpPr>
            <xdr:cNvPr id="11351" name="Check Box 5.10" hidden="1">
              <a:extLst>
                <a:ext uri="{63B3BB69-23CF-44E3-9099-C40C66FF867C}">
                  <a14:compatExt spid="_x0000_s11351"/>
                </a:ext>
                <a:ext uri="{FF2B5EF4-FFF2-40B4-BE49-F238E27FC236}">
                  <a16:creationId xmlns:a16="http://schemas.microsoft.com/office/drawing/2014/main" id="{00000000-0008-0000-01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168</xdr:row>
          <xdr:rowOff>28575</xdr:rowOff>
        </xdr:from>
        <xdr:to>
          <xdr:col>9</xdr:col>
          <xdr:colOff>333375</xdr:colOff>
          <xdr:row>168</xdr:row>
          <xdr:rowOff>190500</xdr:rowOff>
        </xdr:to>
        <xdr:sp macro="" textlink="">
          <xdr:nvSpPr>
            <xdr:cNvPr id="11352" name="Check Box 5.11" hidden="1">
              <a:extLst>
                <a:ext uri="{63B3BB69-23CF-44E3-9099-C40C66FF867C}">
                  <a14:compatExt spid="_x0000_s11352"/>
                </a:ext>
                <a:ext uri="{FF2B5EF4-FFF2-40B4-BE49-F238E27FC236}">
                  <a16:creationId xmlns:a16="http://schemas.microsoft.com/office/drawing/2014/main" id="{00000000-0008-0000-01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183</xdr:row>
          <xdr:rowOff>142875</xdr:rowOff>
        </xdr:from>
        <xdr:to>
          <xdr:col>9</xdr:col>
          <xdr:colOff>342900</xdr:colOff>
          <xdr:row>184</xdr:row>
          <xdr:rowOff>104775</xdr:rowOff>
        </xdr:to>
        <xdr:sp macro="" textlink="">
          <xdr:nvSpPr>
            <xdr:cNvPr id="11354" name="Check Box 6.1" hidden="1">
              <a:extLst>
                <a:ext uri="{63B3BB69-23CF-44E3-9099-C40C66FF867C}">
                  <a14:compatExt spid="_x0000_s11354"/>
                </a:ext>
                <a:ext uri="{FF2B5EF4-FFF2-40B4-BE49-F238E27FC236}">
                  <a16:creationId xmlns:a16="http://schemas.microsoft.com/office/drawing/2014/main" id="{00000000-0008-0000-01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185</xdr:row>
          <xdr:rowOff>142875</xdr:rowOff>
        </xdr:from>
        <xdr:to>
          <xdr:col>9</xdr:col>
          <xdr:colOff>342900</xdr:colOff>
          <xdr:row>186</xdr:row>
          <xdr:rowOff>104775</xdr:rowOff>
        </xdr:to>
        <xdr:sp macro="" textlink="">
          <xdr:nvSpPr>
            <xdr:cNvPr id="11355" name="Check Box 6.2" hidden="1">
              <a:extLst>
                <a:ext uri="{63B3BB69-23CF-44E3-9099-C40C66FF867C}">
                  <a14:compatExt spid="_x0000_s11355"/>
                </a:ext>
                <a:ext uri="{FF2B5EF4-FFF2-40B4-BE49-F238E27FC236}">
                  <a16:creationId xmlns:a16="http://schemas.microsoft.com/office/drawing/2014/main" id="{00000000-0008-0000-01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187</xdr:row>
          <xdr:rowOff>142875</xdr:rowOff>
        </xdr:from>
        <xdr:to>
          <xdr:col>9</xdr:col>
          <xdr:colOff>342900</xdr:colOff>
          <xdr:row>188</xdr:row>
          <xdr:rowOff>104775</xdr:rowOff>
        </xdr:to>
        <xdr:sp macro="" textlink="">
          <xdr:nvSpPr>
            <xdr:cNvPr id="11356" name="Check Box 6.3" hidden="1">
              <a:extLst>
                <a:ext uri="{63B3BB69-23CF-44E3-9099-C40C66FF867C}">
                  <a14:compatExt spid="_x0000_s11356"/>
                </a:ext>
                <a:ext uri="{FF2B5EF4-FFF2-40B4-BE49-F238E27FC236}">
                  <a16:creationId xmlns:a16="http://schemas.microsoft.com/office/drawing/2014/main" id="{00000000-0008-0000-01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191</xdr:row>
          <xdr:rowOff>133350</xdr:rowOff>
        </xdr:from>
        <xdr:to>
          <xdr:col>9</xdr:col>
          <xdr:colOff>342900</xdr:colOff>
          <xdr:row>192</xdr:row>
          <xdr:rowOff>104775</xdr:rowOff>
        </xdr:to>
        <xdr:sp macro="" textlink="">
          <xdr:nvSpPr>
            <xdr:cNvPr id="11357" name="Check Box 6.4" hidden="1">
              <a:extLst>
                <a:ext uri="{63B3BB69-23CF-44E3-9099-C40C66FF867C}">
                  <a14:compatExt spid="_x0000_s11357"/>
                </a:ext>
                <a:ext uri="{FF2B5EF4-FFF2-40B4-BE49-F238E27FC236}">
                  <a16:creationId xmlns:a16="http://schemas.microsoft.com/office/drawing/2014/main" id="{00000000-0008-0000-01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200</xdr:row>
          <xdr:rowOff>133350</xdr:rowOff>
        </xdr:from>
        <xdr:to>
          <xdr:col>9</xdr:col>
          <xdr:colOff>342900</xdr:colOff>
          <xdr:row>201</xdr:row>
          <xdr:rowOff>104775</xdr:rowOff>
        </xdr:to>
        <xdr:sp macro="" textlink="">
          <xdr:nvSpPr>
            <xdr:cNvPr id="11358" name="Check Box 6.5" hidden="1">
              <a:extLst>
                <a:ext uri="{63B3BB69-23CF-44E3-9099-C40C66FF867C}">
                  <a14:compatExt spid="_x0000_s11358"/>
                </a:ext>
                <a:ext uri="{FF2B5EF4-FFF2-40B4-BE49-F238E27FC236}">
                  <a16:creationId xmlns:a16="http://schemas.microsoft.com/office/drawing/2014/main" id="{00000000-0008-0000-01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202</xdr:row>
          <xdr:rowOff>133350</xdr:rowOff>
        </xdr:from>
        <xdr:to>
          <xdr:col>9</xdr:col>
          <xdr:colOff>342900</xdr:colOff>
          <xdr:row>203</xdr:row>
          <xdr:rowOff>85725</xdr:rowOff>
        </xdr:to>
        <xdr:sp macro="" textlink="">
          <xdr:nvSpPr>
            <xdr:cNvPr id="11359" name="Check Box 6.6" hidden="1">
              <a:extLst>
                <a:ext uri="{63B3BB69-23CF-44E3-9099-C40C66FF867C}">
                  <a14:compatExt spid="_x0000_s11359"/>
                </a:ext>
                <a:ext uri="{FF2B5EF4-FFF2-40B4-BE49-F238E27FC236}">
                  <a16:creationId xmlns:a16="http://schemas.microsoft.com/office/drawing/2014/main" id="{00000000-0008-0000-01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206</xdr:row>
          <xdr:rowOff>104775</xdr:rowOff>
        </xdr:from>
        <xdr:to>
          <xdr:col>9</xdr:col>
          <xdr:colOff>342900</xdr:colOff>
          <xdr:row>207</xdr:row>
          <xdr:rowOff>104775</xdr:rowOff>
        </xdr:to>
        <xdr:sp macro="" textlink="">
          <xdr:nvSpPr>
            <xdr:cNvPr id="11360" name="Check Box 6.7a" hidden="1">
              <a:extLst>
                <a:ext uri="{63B3BB69-23CF-44E3-9099-C40C66FF867C}">
                  <a14:compatExt spid="_x0000_s11360"/>
                </a:ext>
                <a:ext uri="{FF2B5EF4-FFF2-40B4-BE49-F238E27FC236}">
                  <a16:creationId xmlns:a16="http://schemas.microsoft.com/office/drawing/2014/main" id="{00000000-0008-0000-01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208</xdr:row>
          <xdr:rowOff>104775</xdr:rowOff>
        </xdr:from>
        <xdr:to>
          <xdr:col>9</xdr:col>
          <xdr:colOff>342900</xdr:colOff>
          <xdr:row>209</xdr:row>
          <xdr:rowOff>104775</xdr:rowOff>
        </xdr:to>
        <xdr:sp macro="" textlink="">
          <xdr:nvSpPr>
            <xdr:cNvPr id="11361" name="Check Box 6.7b" hidden="1">
              <a:extLst>
                <a:ext uri="{63B3BB69-23CF-44E3-9099-C40C66FF867C}">
                  <a14:compatExt spid="_x0000_s11361"/>
                </a:ext>
                <a:ext uri="{FF2B5EF4-FFF2-40B4-BE49-F238E27FC236}">
                  <a16:creationId xmlns:a16="http://schemas.microsoft.com/office/drawing/2014/main" id="{00000000-0008-0000-01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210</xdr:row>
          <xdr:rowOff>76200</xdr:rowOff>
        </xdr:from>
        <xdr:to>
          <xdr:col>9</xdr:col>
          <xdr:colOff>342900</xdr:colOff>
          <xdr:row>211</xdr:row>
          <xdr:rowOff>38100</xdr:rowOff>
        </xdr:to>
        <xdr:sp macro="" textlink="">
          <xdr:nvSpPr>
            <xdr:cNvPr id="11362" name="Check Box 6.8" hidden="1">
              <a:extLst>
                <a:ext uri="{63B3BB69-23CF-44E3-9099-C40C66FF867C}">
                  <a14:compatExt spid="_x0000_s11362"/>
                </a:ext>
                <a:ext uri="{FF2B5EF4-FFF2-40B4-BE49-F238E27FC236}">
                  <a16:creationId xmlns:a16="http://schemas.microsoft.com/office/drawing/2014/main" id="{00000000-0008-0000-01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213</xdr:row>
          <xdr:rowOff>57150</xdr:rowOff>
        </xdr:from>
        <xdr:to>
          <xdr:col>9</xdr:col>
          <xdr:colOff>342900</xdr:colOff>
          <xdr:row>214</xdr:row>
          <xdr:rowOff>0</xdr:rowOff>
        </xdr:to>
        <xdr:sp macro="" textlink="">
          <xdr:nvSpPr>
            <xdr:cNvPr id="11363" name="Check Box 6.9" hidden="1">
              <a:extLst>
                <a:ext uri="{63B3BB69-23CF-44E3-9099-C40C66FF867C}">
                  <a14:compatExt spid="_x0000_s11363"/>
                </a:ext>
                <a:ext uri="{FF2B5EF4-FFF2-40B4-BE49-F238E27FC236}">
                  <a16:creationId xmlns:a16="http://schemas.microsoft.com/office/drawing/2014/main" id="{00000000-0008-0000-01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219</xdr:row>
          <xdr:rowOff>47625</xdr:rowOff>
        </xdr:from>
        <xdr:to>
          <xdr:col>9</xdr:col>
          <xdr:colOff>342900</xdr:colOff>
          <xdr:row>219</xdr:row>
          <xdr:rowOff>190500</xdr:rowOff>
        </xdr:to>
        <xdr:sp macro="" textlink="">
          <xdr:nvSpPr>
            <xdr:cNvPr id="11364" name="Check Box 6.10" hidden="1">
              <a:extLst>
                <a:ext uri="{63B3BB69-23CF-44E3-9099-C40C66FF867C}">
                  <a14:compatExt spid="_x0000_s11364"/>
                </a:ext>
                <a:ext uri="{FF2B5EF4-FFF2-40B4-BE49-F238E27FC236}">
                  <a16:creationId xmlns:a16="http://schemas.microsoft.com/office/drawing/2014/main" id="{00000000-0008-0000-0100-00006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221</xdr:row>
          <xdr:rowOff>38100</xdr:rowOff>
        </xdr:from>
        <xdr:to>
          <xdr:col>9</xdr:col>
          <xdr:colOff>342900</xdr:colOff>
          <xdr:row>221</xdr:row>
          <xdr:rowOff>190500</xdr:rowOff>
        </xdr:to>
        <xdr:sp macro="" textlink="">
          <xdr:nvSpPr>
            <xdr:cNvPr id="11365" name="Check Box 6.11" hidden="1">
              <a:extLst>
                <a:ext uri="{63B3BB69-23CF-44E3-9099-C40C66FF867C}">
                  <a14:compatExt spid="_x0000_s11365"/>
                </a:ext>
                <a:ext uri="{FF2B5EF4-FFF2-40B4-BE49-F238E27FC236}">
                  <a16:creationId xmlns:a16="http://schemas.microsoft.com/office/drawing/2014/main" id="{00000000-0008-0000-01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223</xdr:row>
          <xdr:rowOff>38100</xdr:rowOff>
        </xdr:from>
        <xdr:to>
          <xdr:col>9</xdr:col>
          <xdr:colOff>342900</xdr:colOff>
          <xdr:row>223</xdr:row>
          <xdr:rowOff>190500</xdr:rowOff>
        </xdr:to>
        <xdr:sp macro="" textlink="">
          <xdr:nvSpPr>
            <xdr:cNvPr id="11366" name="Check Box 6.12" hidden="1">
              <a:extLst>
                <a:ext uri="{63B3BB69-23CF-44E3-9099-C40C66FF867C}">
                  <a14:compatExt spid="_x0000_s11366"/>
                </a:ext>
                <a:ext uri="{FF2B5EF4-FFF2-40B4-BE49-F238E27FC236}">
                  <a16:creationId xmlns:a16="http://schemas.microsoft.com/office/drawing/2014/main" id="{00000000-0008-0000-01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232</xdr:row>
          <xdr:rowOff>38100</xdr:rowOff>
        </xdr:from>
        <xdr:to>
          <xdr:col>9</xdr:col>
          <xdr:colOff>342900</xdr:colOff>
          <xdr:row>233</xdr:row>
          <xdr:rowOff>19050</xdr:rowOff>
        </xdr:to>
        <xdr:sp macro="" textlink="">
          <xdr:nvSpPr>
            <xdr:cNvPr id="11368" name="Check Box 7.1" hidden="1">
              <a:extLst>
                <a:ext uri="{63B3BB69-23CF-44E3-9099-C40C66FF867C}">
                  <a14:compatExt spid="_x0000_s11368"/>
                </a:ext>
                <a:ext uri="{FF2B5EF4-FFF2-40B4-BE49-F238E27FC236}">
                  <a16:creationId xmlns:a16="http://schemas.microsoft.com/office/drawing/2014/main" id="{00000000-0008-0000-01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234</xdr:row>
          <xdr:rowOff>38100</xdr:rowOff>
        </xdr:from>
        <xdr:to>
          <xdr:col>9</xdr:col>
          <xdr:colOff>342900</xdr:colOff>
          <xdr:row>235</xdr:row>
          <xdr:rowOff>19050</xdr:rowOff>
        </xdr:to>
        <xdr:sp macro="" textlink="">
          <xdr:nvSpPr>
            <xdr:cNvPr id="11369" name="Check Box 7.2" hidden="1">
              <a:extLst>
                <a:ext uri="{63B3BB69-23CF-44E3-9099-C40C66FF867C}">
                  <a14:compatExt spid="_x0000_s11369"/>
                </a:ext>
                <a:ext uri="{FF2B5EF4-FFF2-40B4-BE49-F238E27FC236}">
                  <a16:creationId xmlns:a16="http://schemas.microsoft.com/office/drawing/2014/main" id="{00000000-0008-0000-0100-00006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238</xdr:row>
          <xdr:rowOff>38100</xdr:rowOff>
        </xdr:from>
        <xdr:to>
          <xdr:col>9</xdr:col>
          <xdr:colOff>342900</xdr:colOff>
          <xdr:row>239</xdr:row>
          <xdr:rowOff>19050</xdr:rowOff>
        </xdr:to>
        <xdr:sp macro="" textlink="">
          <xdr:nvSpPr>
            <xdr:cNvPr id="11370" name="Check Box 7.3" hidden="1">
              <a:extLst>
                <a:ext uri="{63B3BB69-23CF-44E3-9099-C40C66FF867C}">
                  <a14:compatExt spid="_x0000_s11370"/>
                </a:ext>
                <a:ext uri="{FF2B5EF4-FFF2-40B4-BE49-F238E27FC236}">
                  <a16:creationId xmlns:a16="http://schemas.microsoft.com/office/drawing/2014/main" id="{00000000-0008-0000-01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38100</xdr:rowOff>
        </xdr:from>
        <xdr:to>
          <xdr:col>9</xdr:col>
          <xdr:colOff>342900</xdr:colOff>
          <xdr:row>244</xdr:row>
          <xdr:rowOff>19050</xdr:rowOff>
        </xdr:to>
        <xdr:sp macro="" textlink="">
          <xdr:nvSpPr>
            <xdr:cNvPr id="11371" name="Check Box 7.4" hidden="1">
              <a:extLst>
                <a:ext uri="{63B3BB69-23CF-44E3-9099-C40C66FF867C}">
                  <a14:compatExt spid="_x0000_s11371"/>
                </a:ext>
                <a:ext uri="{FF2B5EF4-FFF2-40B4-BE49-F238E27FC236}">
                  <a16:creationId xmlns:a16="http://schemas.microsoft.com/office/drawing/2014/main" id="{00000000-0008-0000-01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246</xdr:row>
          <xdr:rowOff>38100</xdr:rowOff>
        </xdr:from>
        <xdr:to>
          <xdr:col>9</xdr:col>
          <xdr:colOff>342900</xdr:colOff>
          <xdr:row>247</xdr:row>
          <xdr:rowOff>19050</xdr:rowOff>
        </xdr:to>
        <xdr:sp macro="" textlink="">
          <xdr:nvSpPr>
            <xdr:cNvPr id="11372" name="Check Box 7.5" hidden="1">
              <a:extLst>
                <a:ext uri="{63B3BB69-23CF-44E3-9099-C40C66FF867C}">
                  <a14:compatExt spid="_x0000_s11372"/>
                </a:ext>
                <a:ext uri="{FF2B5EF4-FFF2-40B4-BE49-F238E27FC236}">
                  <a16:creationId xmlns:a16="http://schemas.microsoft.com/office/drawing/2014/main" id="{00000000-0008-0000-01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259</xdr:row>
          <xdr:rowOff>38100</xdr:rowOff>
        </xdr:from>
        <xdr:to>
          <xdr:col>9</xdr:col>
          <xdr:colOff>342900</xdr:colOff>
          <xdr:row>260</xdr:row>
          <xdr:rowOff>38100</xdr:rowOff>
        </xdr:to>
        <xdr:sp macro="" textlink="">
          <xdr:nvSpPr>
            <xdr:cNvPr id="11374" name="Check Box 8.1" hidden="1">
              <a:extLst>
                <a:ext uri="{63B3BB69-23CF-44E3-9099-C40C66FF867C}">
                  <a14:compatExt spid="_x0000_s11374"/>
                </a:ext>
                <a:ext uri="{FF2B5EF4-FFF2-40B4-BE49-F238E27FC236}">
                  <a16:creationId xmlns:a16="http://schemas.microsoft.com/office/drawing/2014/main" id="{00000000-0008-0000-01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262</xdr:row>
          <xdr:rowOff>47625</xdr:rowOff>
        </xdr:from>
        <xdr:to>
          <xdr:col>9</xdr:col>
          <xdr:colOff>342900</xdr:colOff>
          <xdr:row>263</xdr:row>
          <xdr:rowOff>38100</xdr:rowOff>
        </xdr:to>
        <xdr:sp macro="" textlink="">
          <xdr:nvSpPr>
            <xdr:cNvPr id="11375" name="Check Box 8.2" hidden="1">
              <a:extLst>
                <a:ext uri="{63B3BB69-23CF-44E3-9099-C40C66FF867C}">
                  <a14:compatExt spid="_x0000_s11375"/>
                </a:ext>
                <a:ext uri="{FF2B5EF4-FFF2-40B4-BE49-F238E27FC236}">
                  <a16:creationId xmlns:a16="http://schemas.microsoft.com/office/drawing/2014/main" id="{00000000-0008-0000-01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265</xdr:row>
          <xdr:rowOff>47625</xdr:rowOff>
        </xdr:from>
        <xdr:to>
          <xdr:col>9</xdr:col>
          <xdr:colOff>342900</xdr:colOff>
          <xdr:row>266</xdr:row>
          <xdr:rowOff>38100</xdr:rowOff>
        </xdr:to>
        <xdr:sp macro="" textlink="">
          <xdr:nvSpPr>
            <xdr:cNvPr id="11376" name="Check Box 8.3" hidden="1">
              <a:extLst>
                <a:ext uri="{63B3BB69-23CF-44E3-9099-C40C66FF867C}">
                  <a14:compatExt spid="_x0000_s11376"/>
                </a:ext>
                <a:ext uri="{FF2B5EF4-FFF2-40B4-BE49-F238E27FC236}">
                  <a16:creationId xmlns:a16="http://schemas.microsoft.com/office/drawing/2014/main" id="{00000000-0008-0000-01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267</xdr:row>
          <xdr:rowOff>47625</xdr:rowOff>
        </xdr:from>
        <xdr:to>
          <xdr:col>9</xdr:col>
          <xdr:colOff>342900</xdr:colOff>
          <xdr:row>268</xdr:row>
          <xdr:rowOff>38100</xdr:rowOff>
        </xdr:to>
        <xdr:sp macro="" textlink="">
          <xdr:nvSpPr>
            <xdr:cNvPr id="11377" name="Check Box 8.4" hidden="1">
              <a:extLst>
                <a:ext uri="{63B3BB69-23CF-44E3-9099-C40C66FF867C}">
                  <a14:compatExt spid="_x0000_s11377"/>
                </a:ext>
                <a:ext uri="{FF2B5EF4-FFF2-40B4-BE49-F238E27FC236}">
                  <a16:creationId xmlns:a16="http://schemas.microsoft.com/office/drawing/2014/main" id="{00000000-0008-0000-0100-00007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270</xdr:row>
          <xdr:rowOff>47625</xdr:rowOff>
        </xdr:from>
        <xdr:to>
          <xdr:col>9</xdr:col>
          <xdr:colOff>342900</xdr:colOff>
          <xdr:row>271</xdr:row>
          <xdr:rowOff>38100</xdr:rowOff>
        </xdr:to>
        <xdr:sp macro="" textlink="">
          <xdr:nvSpPr>
            <xdr:cNvPr id="11378" name="Check Box 8.5" hidden="1">
              <a:extLst>
                <a:ext uri="{63B3BB69-23CF-44E3-9099-C40C66FF867C}">
                  <a14:compatExt spid="_x0000_s11378"/>
                </a:ext>
                <a:ext uri="{FF2B5EF4-FFF2-40B4-BE49-F238E27FC236}">
                  <a16:creationId xmlns:a16="http://schemas.microsoft.com/office/drawing/2014/main" id="{00000000-0008-0000-0100-00007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279</xdr:row>
          <xdr:rowOff>47625</xdr:rowOff>
        </xdr:from>
        <xdr:to>
          <xdr:col>9</xdr:col>
          <xdr:colOff>342900</xdr:colOff>
          <xdr:row>280</xdr:row>
          <xdr:rowOff>38100</xdr:rowOff>
        </xdr:to>
        <xdr:sp macro="" textlink="">
          <xdr:nvSpPr>
            <xdr:cNvPr id="11380" name="Check Box 9.1" hidden="1">
              <a:extLst>
                <a:ext uri="{63B3BB69-23CF-44E3-9099-C40C66FF867C}">
                  <a14:compatExt spid="_x0000_s11380"/>
                </a:ext>
                <a:ext uri="{FF2B5EF4-FFF2-40B4-BE49-F238E27FC236}">
                  <a16:creationId xmlns:a16="http://schemas.microsoft.com/office/drawing/2014/main" id="{00000000-0008-0000-0100-00007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312</xdr:row>
          <xdr:rowOff>38100</xdr:rowOff>
        </xdr:from>
        <xdr:to>
          <xdr:col>9</xdr:col>
          <xdr:colOff>333375</xdr:colOff>
          <xdr:row>313</xdr:row>
          <xdr:rowOff>38100</xdr:rowOff>
        </xdr:to>
        <xdr:sp macro="" textlink="">
          <xdr:nvSpPr>
            <xdr:cNvPr id="11385" name="Check Box 9.3" hidden="1">
              <a:extLst>
                <a:ext uri="{63B3BB69-23CF-44E3-9099-C40C66FF867C}">
                  <a14:compatExt spid="_x0000_s11385"/>
                </a:ext>
                <a:ext uri="{FF2B5EF4-FFF2-40B4-BE49-F238E27FC236}">
                  <a16:creationId xmlns:a16="http://schemas.microsoft.com/office/drawing/2014/main" id="{00000000-0008-0000-0100-00007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320</xdr:row>
          <xdr:rowOff>38100</xdr:rowOff>
        </xdr:from>
        <xdr:to>
          <xdr:col>9</xdr:col>
          <xdr:colOff>333375</xdr:colOff>
          <xdr:row>321</xdr:row>
          <xdr:rowOff>38100</xdr:rowOff>
        </xdr:to>
        <xdr:sp macro="" textlink="">
          <xdr:nvSpPr>
            <xdr:cNvPr id="11386" name="Check Box 9.5" hidden="1">
              <a:extLst>
                <a:ext uri="{63B3BB69-23CF-44E3-9099-C40C66FF867C}">
                  <a14:compatExt spid="_x0000_s11386"/>
                </a:ext>
                <a:ext uri="{FF2B5EF4-FFF2-40B4-BE49-F238E27FC236}">
                  <a16:creationId xmlns:a16="http://schemas.microsoft.com/office/drawing/2014/main" id="{00000000-0008-0000-0100-00007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317</xdr:row>
          <xdr:rowOff>38100</xdr:rowOff>
        </xdr:from>
        <xdr:to>
          <xdr:col>9</xdr:col>
          <xdr:colOff>333375</xdr:colOff>
          <xdr:row>318</xdr:row>
          <xdr:rowOff>38100</xdr:rowOff>
        </xdr:to>
        <xdr:sp macro="" textlink="">
          <xdr:nvSpPr>
            <xdr:cNvPr id="11387" name="Check Box 9.4" hidden="1">
              <a:extLst>
                <a:ext uri="{63B3BB69-23CF-44E3-9099-C40C66FF867C}">
                  <a14:compatExt spid="_x0000_s11387"/>
                </a:ext>
                <a:ext uri="{FF2B5EF4-FFF2-40B4-BE49-F238E27FC236}">
                  <a16:creationId xmlns:a16="http://schemas.microsoft.com/office/drawing/2014/main" id="{00000000-0008-0000-0100-00007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303</xdr:row>
          <xdr:rowOff>38100</xdr:rowOff>
        </xdr:from>
        <xdr:to>
          <xdr:col>9</xdr:col>
          <xdr:colOff>333375</xdr:colOff>
          <xdr:row>304</xdr:row>
          <xdr:rowOff>38100</xdr:rowOff>
        </xdr:to>
        <xdr:sp macro="" textlink="">
          <xdr:nvSpPr>
            <xdr:cNvPr id="11440" name="Check Box 9.2" hidden="1">
              <a:extLst>
                <a:ext uri="{63B3BB69-23CF-44E3-9099-C40C66FF867C}">
                  <a14:compatExt spid="_x0000_s11440"/>
                </a:ext>
                <a:ext uri="{FF2B5EF4-FFF2-40B4-BE49-F238E27FC236}">
                  <a16:creationId xmlns:a16="http://schemas.microsoft.com/office/drawing/2014/main" id="{00000000-0008-0000-0100-0000B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92</xdr:row>
          <xdr:rowOff>57150</xdr:rowOff>
        </xdr:from>
        <xdr:to>
          <xdr:col>9</xdr:col>
          <xdr:colOff>342900</xdr:colOff>
          <xdr:row>93</xdr:row>
          <xdr:rowOff>38100</xdr:rowOff>
        </xdr:to>
        <xdr:sp macro="" textlink="">
          <xdr:nvSpPr>
            <xdr:cNvPr id="11442" name="Check Box 3.4" hidden="1">
              <a:extLst>
                <a:ext uri="{63B3BB69-23CF-44E3-9099-C40C66FF867C}">
                  <a14:compatExt spid="_x0000_s11442"/>
                </a:ext>
                <a:ext uri="{FF2B5EF4-FFF2-40B4-BE49-F238E27FC236}">
                  <a16:creationId xmlns:a16="http://schemas.microsoft.com/office/drawing/2014/main" id="{00000000-0008-0000-0100-0000B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134</xdr:row>
          <xdr:rowOff>133350</xdr:rowOff>
        </xdr:from>
        <xdr:to>
          <xdr:col>9</xdr:col>
          <xdr:colOff>333375</xdr:colOff>
          <xdr:row>135</xdr:row>
          <xdr:rowOff>104775</xdr:rowOff>
        </xdr:to>
        <xdr:sp macro="" textlink="">
          <xdr:nvSpPr>
            <xdr:cNvPr id="11445" name="Check Box 5.1" hidden="1">
              <a:extLst>
                <a:ext uri="{63B3BB69-23CF-44E3-9099-C40C66FF867C}">
                  <a14:compatExt spid="_x0000_s11445"/>
                </a:ext>
                <a:ext uri="{FF2B5EF4-FFF2-40B4-BE49-F238E27FC236}">
                  <a16:creationId xmlns:a16="http://schemas.microsoft.com/office/drawing/2014/main" id="{00000000-0008-0000-0100-0000B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103</xdr:row>
          <xdr:rowOff>47625</xdr:rowOff>
        </xdr:from>
        <xdr:to>
          <xdr:col>10</xdr:col>
          <xdr:colOff>104775</xdr:colOff>
          <xdr:row>104</xdr:row>
          <xdr:rowOff>19050</xdr:rowOff>
        </xdr:to>
        <xdr:sp macro="" textlink="">
          <xdr:nvSpPr>
            <xdr:cNvPr id="11454" name="Check Box 3.5b" hidden="1">
              <a:extLst>
                <a:ext uri="{63B3BB69-23CF-44E3-9099-C40C66FF867C}">
                  <a14:compatExt spid="_x0000_s11454"/>
                </a:ext>
                <a:ext uri="{FF2B5EF4-FFF2-40B4-BE49-F238E27FC236}">
                  <a16:creationId xmlns:a16="http://schemas.microsoft.com/office/drawing/2014/main" id="{00000000-0008-0000-0100-0000B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98</xdr:row>
          <xdr:rowOff>180975</xdr:rowOff>
        </xdr:from>
        <xdr:to>
          <xdr:col>2</xdr:col>
          <xdr:colOff>19050</xdr:colOff>
          <xdr:row>100</xdr:row>
          <xdr:rowOff>38100</xdr:rowOff>
        </xdr:to>
        <xdr:sp macro="" textlink="">
          <xdr:nvSpPr>
            <xdr:cNvPr id="11565" name="Check Box 301" hidden="1">
              <a:extLst>
                <a:ext uri="{63B3BB69-23CF-44E3-9099-C40C66FF867C}">
                  <a14:compatExt spid="_x0000_s11565"/>
                </a:ext>
                <a:ext uri="{FF2B5EF4-FFF2-40B4-BE49-F238E27FC236}">
                  <a16:creationId xmlns:a16="http://schemas.microsoft.com/office/drawing/2014/main" id="{00000000-0008-0000-0100-00002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100</xdr:row>
          <xdr:rowOff>180975</xdr:rowOff>
        </xdr:from>
        <xdr:to>
          <xdr:col>2</xdr:col>
          <xdr:colOff>19050</xdr:colOff>
          <xdr:row>101</xdr:row>
          <xdr:rowOff>190500</xdr:rowOff>
        </xdr:to>
        <xdr:sp macro="" textlink="">
          <xdr:nvSpPr>
            <xdr:cNvPr id="11566" name="Check Box 302" hidden="1">
              <a:extLst>
                <a:ext uri="{63B3BB69-23CF-44E3-9099-C40C66FF867C}">
                  <a14:compatExt spid="_x0000_s11566"/>
                </a:ext>
                <a:ext uri="{FF2B5EF4-FFF2-40B4-BE49-F238E27FC236}">
                  <a16:creationId xmlns:a16="http://schemas.microsoft.com/office/drawing/2014/main" id="{00000000-0008-0000-0100-00002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307</xdr:row>
          <xdr:rowOff>9525</xdr:rowOff>
        </xdr:from>
        <xdr:to>
          <xdr:col>2</xdr:col>
          <xdr:colOff>19050</xdr:colOff>
          <xdr:row>307</xdr:row>
          <xdr:rowOff>171450</xdr:rowOff>
        </xdr:to>
        <xdr:sp macro="" textlink="">
          <xdr:nvSpPr>
            <xdr:cNvPr id="11602" name="Check Box 338" hidden="1">
              <a:extLst>
                <a:ext uri="{63B3BB69-23CF-44E3-9099-C40C66FF867C}">
                  <a14:compatExt spid="_x0000_s11602"/>
                </a:ext>
                <a:ext uri="{FF2B5EF4-FFF2-40B4-BE49-F238E27FC236}">
                  <a16:creationId xmlns:a16="http://schemas.microsoft.com/office/drawing/2014/main" id="{00000000-0008-0000-0100-00005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307</xdr:row>
          <xdr:rowOff>190500</xdr:rowOff>
        </xdr:from>
        <xdr:to>
          <xdr:col>2</xdr:col>
          <xdr:colOff>19050</xdr:colOff>
          <xdr:row>308</xdr:row>
          <xdr:rowOff>190500</xdr:rowOff>
        </xdr:to>
        <xdr:sp macro="" textlink="">
          <xdr:nvSpPr>
            <xdr:cNvPr id="11603" name="Check Box 339" hidden="1">
              <a:extLst>
                <a:ext uri="{63B3BB69-23CF-44E3-9099-C40C66FF867C}">
                  <a14:compatExt spid="_x0000_s11603"/>
                </a:ext>
                <a:ext uri="{FF2B5EF4-FFF2-40B4-BE49-F238E27FC236}">
                  <a16:creationId xmlns:a16="http://schemas.microsoft.com/office/drawing/2014/main" id="{00000000-0008-0000-0100-00005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310</xdr:row>
          <xdr:rowOff>190500</xdr:rowOff>
        </xdr:from>
        <xdr:to>
          <xdr:col>2</xdr:col>
          <xdr:colOff>19050</xdr:colOff>
          <xdr:row>311</xdr:row>
          <xdr:rowOff>190500</xdr:rowOff>
        </xdr:to>
        <xdr:sp macro="" textlink="">
          <xdr:nvSpPr>
            <xdr:cNvPr id="11604" name="Check Box 340" hidden="1">
              <a:extLst>
                <a:ext uri="{63B3BB69-23CF-44E3-9099-C40C66FF867C}">
                  <a14:compatExt spid="_x0000_s11604"/>
                </a:ext>
                <a:ext uri="{FF2B5EF4-FFF2-40B4-BE49-F238E27FC236}">
                  <a16:creationId xmlns:a16="http://schemas.microsoft.com/office/drawing/2014/main" id="{00000000-0008-0000-0100-00005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313</xdr:row>
          <xdr:rowOff>171450</xdr:rowOff>
        </xdr:from>
        <xdr:to>
          <xdr:col>2</xdr:col>
          <xdr:colOff>19050</xdr:colOff>
          <xdr:row>314</xdr:row>
          <xdr:rowOff>171450</xdr:rowOff>
        </xdr:to>
        <xdr:sp macro="" textlink="">
          <xdr:nvSpPr>
            <xdr:cNvPr id="11605" name="Check Box 341" hidden="1">
              <a:extLst>
                <a:ext uri="{63B3BB69-23CF-44E3-9099-C40C66FF867C}">
                  <a14:compatExt spid="_x0000_s11605"/>
                </a:ext>
                <a:ext uri="{FF2B5EF4-FFF2-40B4-BE49-F238E27FC236}">
                  <a16:creationId xmlns:a16="http://schemas.microsoft.com/office/drawing/2014/main" id="{00000000-0008-0000-0100-00005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314</xdr:row>
          <xdr:rowOff>171450</xdr:rowOff>
        </xdr:from>
        <xdr:to>
          <xdr:col>2</xdr:col>
          <xdr:colOff>19050</xdr:colOff>
          <xdr:row>315</xdr:row>
          <xdr:rowOff>171450</xdr:rowOff>
        </xdr:to>
        <xdr:sp macro="" textlink="">
          <xdr:nvSpPr>
            <xdr:cNvPr id="11606" name="Check Box 342" hidden="1">
              <a:extLst>
                <a:ext uri="{63B3BB69-23CF-44E3-9099-C40C66FF867C}">
                  <a14:compatExt spid="_x0000_s11606"/>
                </a:ext>
                <a:ext uri="{FF2B5EF4-FFF2-40B4-BE49-F238E27FC236}">
                  <a16:creationId xmlns:a16="http://schemas.microsoft.com/office/drawing/2014/main" id="{00000000-0008-0000-0100-00005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316</xdr:row>
          <xdr:rowOff>0</xdr:rowOff>
        </xdr:from>
        <xdr:to>
          <xdr:col>2</xdr:col>
          <xdr:colOff>19050</xdr:colOff>
          <xdr:row>316</xdr:row>
          <xdr:rowOff>171450</xdr:rowOff>
        </xdr:to>
        <xdr:sp macro="" textlink="">
          <xdr:nvSpPr>
            <xdr:cNvPr id="11607" name="Check Box 343" hidden="1">
              <a:extLst>
                <a:ext uri="{63B3BB69-23CF-44E3-9099-C40C66FF867C}">
                  <a14:compatExt spid="_x0000_s11607"/>
                </a:ext>
                <a:ext uri="{FF2B5EF4-FFF2-40B4-BE49-F238E27FC236}">
                  <a16:creationId xmlns:a16="http://schemas.microsoft.com/office/drawing/2014/main" id="{00000000-0008-0000-0100-00005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306</xdr:row>
          <xdr:rowOff>19050</xdr:rowOff>
        </xdr:from>
        <xdr:to>
          <xdr:col>2</xdr:col>
          <xdr:colOff>19050</xdr:colOff>
          <xdr:row>306</xdr:row>
          <xdr:rowOff>190500</xdr:rowOff>
        </xdr:to>
        <xdr:sp macro="" textlink="">
          <xdr:nvSpPr>
            <xdr:cNvPr id="11610" name="Check Box 346" hidden="1">
              <a:extLst>
                <a:ext uri="{63B3BB69-23CF-44E3-9099-C40C66FF867C}">
                  <a14:compatExt spid="_x0000_s11610"/>
                </a:ext>
                <a:ext uri="{FF2B5EF4-FFF2-40B4-BE49-F238E27FC236}">
                  <a16:creationId xmlns:a16="http://schemas.microsoft.com/office/drawing/2014/main" id="{00000000-0008-0000-0100-00005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85</xdr:row>
          <xdr:rowOff>190500</xdr:rowOff>
        </xdr:from>
        <xdr:to>
          <xdr:col>11</xdr:col>
          <xdr:colOff>142875</xdr:colOff>
          <xdr:row>86</xdr:row>
          <xdr:rowOff>190500</xdr:rowOff>
        </xdr:to>
        <xdr:sp macro="" textlink="">
          <xdr:nvSpPr>
            <xdr:cNvPr id="11928" name="Check Box 664" hidden="1">
              <a:extLst>
                <a:ext uri="{63B3BB69-23CF-44E3-9099-C40C66FF867C}">
                  <a14:compatExt spid="_x0000_s11928"/>
                </a:ext>
                <a:ext uri="{FF2B5EF4-FFF2-40B4-BE49-F238E27FC236}">
                  <a16:creationId xmlns:a16="http://schemas.microsoft.com/office/drawing/2014/main" id="{00000000-0008-0000-0100-00009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169</xdr:row>
          <xdr:rowOff>76200</xdr:rowOff>
        </xdr:from>
        <xdr:to>
          <xdr:col>9</xdr:col>
          <xdr:colOff>342900</xdr:colOff>
          <xdr:row>170</xdr:row>
          <xdr:rowOff>47625</xdr:rowOff>
        </xdr:to>
        <xdr:sp macro="" textlink="">
          <xdr:nvSpPr>
            <xdr:cNvPr id="11929" name="Check Box 665" hidden="1">
              <a:extLst>
                <a:ext uri="{63B3BB69-23CF-44E3-9099-C40C66FF867C}">
                  <a14:compatExt spid="_x0000_s11929"/>
                </a:ext>
                <a:ext uri="{FF2B5EF4-FFF2-40B4-BE49-F238E27FC236}">
                  <a16:creationId xmlns:a16="http://schemas.microsoft.com/office/drawing/2014/main" id="{00000000-0008-0000-0100-000099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300</xdr:row>
          <xdr:rowOff>28575</xdr:rowOff>
        </xdr:from>
        <xdr:to>
          <xdr:col>10</xdr:col>
          <xdr:colOff>85725</xdr:colOff>
          <xdr:row>301</xdr:row>
          <xdr:rowOff>47625</xdr:rowOff>
        </xdr:to>
        <xdr:sp macro="" textlink="">
          <xdr:nvSpPr>
            <xdr:cNvPr id="11932" name="Check Box 668" hidden="1">
              <a:extLst>
                <a:ext uri="{63B3BB69-23CF-44E3-9099-C40C66FF867C}">
                  <a14:compatExt spid="_x0000_s11932"/>
                </a:ext>
                <a:ext uri="{FF2B5EF4-FFF2-40B4-BE49-F238E27FC236}">
                  <a16:creationId xmlns:a16="http://schemas.microsoft.com/office/drawing/2014/main" id="{00000000-0008-0000-0100-00009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194</xdr:row>
          <xdr:rowOff>47625</xdr:rowOff>
        </xdr:from>
        <xdr:to>
          <xdr:col>10</xdr:col>
          <xdr:colOff>171450</xdr:colOff>
          <xdr:row>195</xdr:row>
          <xdr:rowOff>47625</xdr:rowOff>
        </xdr:to>
        <xdr:sp macro="" textlink="">
          <xdr:nvSpPr>
            <xdr:cNvPr id="11933" name="Check Box 669" hidden="1">
              <a:extLst>
                <a:ext uri="{63B3BB69-23CF-44E3-9099-C40C66FF867C}">
                  <a14:compatExt spid="_x0000_s11933"/>
                </a:ext>
                <a:ext uri="{FF2B5EF4-FFF2-40B4-BE49-F238E27FC236}">
                  <a16:creationId xmlns:a16="http://schemas.microsoft.com/office/drawing/2014/main" id="{00000000-0008-0000-0100-00009D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291</xdr:row>
          <xdr:rowOff>28575</xdr:rowOff>
        </xdr:from>
        <xdr:to>
          <xdr:col>9</xdr:col>
          <xdr:colOff>342900</xdr:colOff>
          <xdr:row>292</xdr:row>
          <xdr:rowOff>19050</xdr:rowOff>
        </xdr:to>
        <xdr:sp macro="" textlink="">
          <xdr:nvSpPr>
            <xdr:cNvPr id="11936" name="Check Box 672" hidden="1">
              <a:extLst>
                <a:ext uri="{63B3BB69-23CF-44E3-9099-C40C66FF867C}">
                  <a14:compatExt spid="_x0000_s11936"/>
                </a:ext>
                <a:ext uri="{FF2B5EF4-FFF2-40B4-BE49-F238E27FC236}">
                  <a16:creationId xmlns:a16="http://schemas.microsoft.com/office/drawing/2014/main" id="{00000000-0008-0000-0100-0000A0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295</xdr:row>
          <xdr:rowOff>28575</xdr:rowOff>
        </xdr:from>
        <xdr:to>
          <xdr:col>9</xdr:col>
          <xdr:colOff>342900</xdr:colOff>
          <xdr:row>296</xdr:row>
          <xdr:rowOff>19050</xdr:rowOff>
        </xdr:to>
        <xdr:sp macro="" textlink="">
          <xdr:nvSpPr>
            <xdr:cNvPr id="11937" name="Check Box 673" hidden="1">
              <a:extLst>
                <a:ext uri="{63B3BB69-23CF-44E3-9099-C40C66FF867C}">
                  <a14:compatExt spid="_x0000_s11937"/>
                </a:ext>
                <a:ext uri="{FF2B5EF4-FFF2-40B4-BE49-F238E27FC236}">
                  <a16:creationId xmlns:a16="http://schemas.microsoft.com/office/drawing/2014/main" id="{00000000-0008-0000-0100-0000A1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723900</xdr:colOff>
      <xdr:row>66</xdr:row>
      <xdr:rowOff>9525</xdr:rowOff>
    </xdr:from>
    <xdr:ext cx="155122" cy="162065"/>
    <xdr:sp macro="" textlink="">
      <xdr:nvSpPr>
        <xdr:cNvPr id="87" name="Rectangle 86">
          <a:extLst>
            <a:ext uri="{FF2B5EF4-FFF2-40B4-BE49-F238E27FC236}">
              <a16:creationId xmlns:a16="http://schemas.microsoft.com/office/drawing/2014/main" id="{00000000-0008-0000-0100-000057000000}"/>
            </a:ext>
          </a:extLst>
        </xdr:cNvPr>
        <xdr:cNvSpPr/>
      </xdr:nvSpPr>
      <xdr:spPr>
        <a:xfrm>
          <a:off x="4267200" y="13039725"/>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718038</xdr:colOff>
      <xdr:row>30</xdr:row>
      <xdr:rowOff>14654</xdr:rowOff>
    </xdr:from>
    <xdr:ext cx="155122" cy="162065"/>
    <xdr:sp macro="" textlink="">
      <xdr:nvSpPr>
        <xdr:cNvPr id="94" name="Rectangle 93">
          <a:extLst>
            <a:ext uri="{FF2B5EF4-FFF2-40B4-BE49-F238E27FC236}">
              <a16:creationId xmlns:a16="http://schemas.microsoft.com/office/drawing/2014/main" id="{00000000-0008-0000-0100-00005E000000}"/>
            </a:ext>
          </a:extLst>
        </xdr:cNvPr>
        <xdr:cNvSpPr/>
      </xdr:nvSpPr>
      <xdr:spPr>
        <a:xfrm>
          <a:off x="4264269" y="6213231"/>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703382</xdr:colOff>
      <xdr:row>53</xdr:row>
      <xdr:rowOff>0</xdr:rowOff>
    </xdr:from>
    <xdr:ext cx="155122" cy="162065"/>
    <xdr:sp macro="" textlink="">
      <xdr:nvSpPr>
        <xdr:cNvPr id="95" name="Rectangle 94">
          <a:extLst>
            <a:ext uri="{FF2B5EF4-FFF2-40B4-BE49-F238E27FC236}">
              <a16:creationId xmlns:a16="http://schemas.microsoft.com/office/drawing/2014/main" id="{00000000-0008-0000-0100-00005F000000}"/>
            </a:ext>
          </a:extLst>
        </xdr:cNvPr>
        <xdr:cNvSpPr/>
      </xdr:nvSpPr>
      <xdr:spPr>
        <a:xfrm>
          <a:off x="4249613" y="11056327"/>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10</xdr:col>
      <xdr:colOff>269643</xdr:colOff>
      <xdr:row>10</xdr:row>
      <xdr:rowOff>1222</xdr:rowOff>
    </xdr:from>
    <xdr:ext cx="155122" cy="162065"/>
    <xdr:sp macro="" textlink="">
      <xdr:nvSpPr>
        <xdr:cNvPr id="17" name="Rectangle 16">
          <a:extLst>
            <a:ext uri="{FF2B5EF4-FFF2-40B4-BE49-F238E27FC236}">
              <a16:creationId xmlns:a16="http://schemas.microsoft.com/office/drawing/2014/main" id="{00000000-0008-0000-0200-000011000000}"/>
            </a:ext>
          </a:extLst>
        </xdr:cNvPr>
        <xdr:cNvSpPr/>
      </xdr:nvSpPr>
      <xdr:spPr>
        <a:xfrm>
          <a:off x="5155408" y="198466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11</xdr:col>
      <xdr:colOff>568544</xdr:colOff>
      <xdr:row>10</xdr:row>
      <xdr:rowOff>0</xdr:rowOff>
    </xdr:from>
    <xdr:ext cx="155122" cy="162065"/>
    <xdr:sp macro="" textlink="">
      <xdr:nvSpPr>
        <xdr:cNvPr id="18" name="Rectangle 17">
          <a:extLst>
            <a:ext uri="{FF2B5EF4-FFF2-40B4-BE49-F238E27FC236}">
              <a16:creationId xmlns:a16="http://schemas.microsoft.com/office/drawing/2014/main" id="{00000000-0008-0000-0200-000012000000}"/>
            </a:ext>
          </a:extLst>
        </xdr:cNvPr>
        <xdr:cNvSpPr/>
      </xdr:nvSpPr>
      <xdr:spPr>
        <a:xfrm>
          <a:off x="5893019" y="1981200"/>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marL="0" indent="0"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ea typeface="+mn-ea"/>
              <a:cs typeface="+mn-cs"/>
            </a:rPr>
            <a:t>i</a:t>
          </a:r>
        </a:p>
      </xdr:txBody>
    </xdr:sp>
    <xdr:clientData/>
  </xdr:oneCellAnchor>
  <xdr:oneCellAnchor>
    <xdr:from>
      <xdr:col>8</xdr:col>
      <xdr:colOff>776080</xdr:colOff>
      <xdr:row>449</xdr:row>
      <xdr:rowOff>9525</xdr:rowOff>
    </xdr:from>
    <xdr:ext cx="155122" cy="162065"/>
    <xdr:sp macro="" textlink="">
      <xdr:nvSpPr>
        <xdr:cNvPr id="28" name="Rectangle 27">
          <a:extLst>
            <a:ext uri="{FF2B5EF4-FFF2-40B4-BE49-F238E27FC236}">
              <a16:creationId xmlns:a16="http://schemas.microsoft.com/office/drawing/2014/main" id="{00000000-0008-0000-0200-00001C000000}"/>
            </a:ext>
          </a:extLst>
        </xdr:cNvPr>
        <xdr:cNvSpPr/>
      </xdr:nvSpPr>
      <xdr:spPr>
        <a:xfrm>
          <a:off x="4319380" y="79609950"/>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781586</xdr:colOff>
      <xdr:row>452</xdr:row>
      <xdr:rowOff>0</xdr:rowOff>
    </xdr:from>
    <xdr:ext cx="155122" cy="162065"/>
    <xdr:sp macro="" textlink="">
      <xdr:nvSpPr>
        <xdr:cNvPr id="29" name="Rectangle 28">
          <a:extLst>
            <a:ext uri="{FF2B5EF4-FFF2-40B4-BE49-F238E27FC236}">
              <a16:creationId xmlns:a16="http://schemas.microsoft.com/office/drawing/2014/main" id="{00000000-0008-0000-0200-00001D000000}"/>
            </a:ext>
          </a:extLst>
        </xdr:cNvPr>
        <xdr:cNvSpPr/>
      </xdr:nvSpPr>
      <xdr:spPr>
        <a:xfrm>
          <a:off x="4324886" y="80229075"/>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785133</xdr:colOff>
      <xdr:row>229</xdr:row>
      <xdr:rowOff>0</xdr:rowOff>
    </xdr:from>
    <xdr:ext cx="155122" cy="162065"/>
    <xdr:sp macro="" textlink="">
      <xdr:nvSpPr>
        <xdr:cNvPr id="30" name="Rectangle 29">
          <a:extLst>
            <a:ext uri="{FF2B5EF4-FFF2-40B4-BE49-F238E27FC236}">
              <a16:creationId xmlns:a16="http://schemas.microsoft.com/office/drawing/2014/main" id="{00000000-0008-0000-0200-00001E000000}"/>
            </a:ext>
          </a:extLst>
        </xdr:cNvPr>
        <xdr:cNvSpPr/>
      </xdr:nvSpPr>
      <xdr:spPr>
        <a:xfrm>
          <a:off x="4431847" y="2823754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762000</xdr:colOff>
      <xdr:row>216</xdr:row>
      <xdr:rowOff>0</xdr:rowOff>
    </xdr:from>
    <xdr:ext cx="155122" cy="162065"/>
    <xdr:sp macro="" textlink="">
      <xdr:nvSpPr>
        <xdr:cNvPr id="31" name="Rectangle 30">
          <a:extLst>
            <a:ext uri="{FF2B5EF4-FFF2-40B4-BE49-F238E27FC236}">
              <a16:creationId xmlns:a16="http://schemas.microsoft.com/office/drawing/2014/main" id="{00000000-0008-0000-0200-00001F000000}"/>
            </a:ext>
          </a:extLst>
        </xdr:cNvPr>
        <xdr:cNvSpPr/>
      </xdr:nvSpPr>
      <xdr:spPr>
        <a:xfrm>
          <a:off x="4391025" y="22974300"/>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745752</xdr:colOff>
      <xdr:row>460</xdr:row>
      <xdr:rowOff>11206</xdr:rowOff>
    </xdr:from>
    <xdr:ext cx="155122" cy="162065"/>
    <xdr:sp macro="" textlink="">
      <xdr:nvSpPr>
        <xdr:cNvPr id="33" name="Rectangle 32">
          <a:extLst>
            <a:ext uri="{FF2B5EF4-FFF2-40B4-BE49-F238E27FC236}">
              <a16:creationId xmlns:a16="http://schemas.microsoft.com/office/drawing/2014/main" id="{00000000-0008-0000-0200-000021000000}"/>
            </a:ext>
          </a:extLst>
        </xdr:cNvPr>
        <xdr:cNvSpPr/>
      </xdr:nvSpPr>
      <xdr:spPr>
        <a:xfrm>
          <a:off x="4374777" y="70210456"/>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mc:AlternateContent xmlns:mc="http://schemas.openxmlformats.org/markup-compatibility/2006">
    <mc:Choice xmlns:a14="http://schemas.microsoft.com/office/drawing/2010/main" Requires="a14">
      <xdr:twoCellAnchor editAs="oneCell">
        <xdr:from>
          <xdr:col>9</xdr:col>
          <xdr:colOff>19050</xdr:colOff>
          <xdr:row>18</xdr:row>
          <xdr:rowOff>47625</xdr:rowOff>
        </xdr:from>
        <xdr:to>
          <xdr:col>9</xdr:col>
          <xdr:colOff>304800</xdr:colOff>
          <xdr:row>19</xdr:row>
          <xdr:rowOff>38100</xdr:rowOff>
        </xdr:to>
        <xdr:sp macro="" textlink="">
          <xdr:nvSpPr>
            <xdr:cNvPr id="2063" name="Check Box 1.1"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20</xdr:row>
          <xdr:rowOff>47625</xdr:rowOff>
        </xdr:from>
        <xdr:to>
          <xdr:col>9</xdr:col>
          <xdr:colOff>304800</xdr:colOff>
          <xdr:row>21</xdr:row>
          <xdr:rowOff>38100</xdr:rowOff>
        </xdr:to>
        <xdr:sp macro="" textlink="">
          <xdr:nvSpPr>
            <xdr:cNvPr id="2064" name="Check Box 1.2"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xdr:row>
          <xdr:rowOff>47625</xdr:rowOff>
        </xdr:from>
        <xdr:to>
          <xdr:col>9</xdr:col>
          <xdr:colOff>304800</xdr:colOff>
          <xdr:row>23</xdr:row>
          <xdr:rowOff>38100</xdr:rowOff>
        </xdr:to>
        <xdr:sp macro="" textlink="">
          <xdr:nvSpPr>
            <xdr:cNvPr id="2065" name="Check Box 1.3"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9525</xdr:rowOff>
        </xdr:from>
        <xdr:to>
          <xdr:col>9</xdr:col>
          <xdr:colOff>304800</xdr:colOff>
          <xdr:row>34</xdr:row>
          <xdr:rowOff>0</xdr:rowOff>
        </xdr:to>
        <xdr:sp macro="" textlink="">
          <xdr:nvSpPr>
            <xdr:cNvPr id="2067" name="Check Box 2.1"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192</xdr:row>
          <xdr:rowOff>142875</xdr:rowOff>
        </xdr:from>
        <xdr:to>
          <xdr:col>9</xdr:col>
          <xdr:colOff>304800</xdr:colOff>
          <xdr:row>193</xdr:row>
          <xdr:rowOff>76200</xdr:rowOff>
        </xdr:to>
        <xdr:sp macro="" textlink="">
          <xdr:nvSpPr>
            <xdr:cNvPr id="2070" name="Check Box 2.4"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195</xdr:row>
          <xdr:rowOff>142875</xdr:rowOff>
        </xdr:from>
        <xdr:to>
          <xdr:col>9</xdr:col>
          <xdr:colOff>304800</xdr:colOff>
          <xdr:row>196</xdr:row>
          <xdr:rowOff>152400</xdr:rowOff>
        </xdr:to>
        <xdr:sp macro="" textlink="">
          <xdr:nvSpPr>
            <xdr:cNvPr id="2071" name="Check Box 2.5"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229</xdr:row>
          <xdr:rowOff>28575</xdr:rowOff>
        </xdr:from>
        <xdr:to>
          <xdr:col>9</xdr:col>
          <xdr:colOff>304800</xdr:colOff>
          <xdr:row>230</xdr:row>
          <xdr:rowOff>38100</xdr:rowOff>
        </xdr:to>
        <xdr:sp macro="" textlink="">
          <xdr:nvSpPr>
            <xdr:cNvPr id="2075" name="Check Box 3.2"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259</xdr:row>
          <xdr:rowOff>57150</xdr:rowOff>
        </xdr:from>
        <xdr:to>
          <xdr:col>9</xdr:col>
          <xdr:colOff>304800</xdr:colOff>
          <xdr:row>260</xdr:row>
          <xdr:rowOff>38100</xdr:rowOff>
        </xdr:to>
        <xdr:sp macro="" textlink="">
          <xdr:nvSpPr>
            <xdr:cNvPr id="2087" name="Check Box 4.1"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263</xdr:row>
          <xdr:rowOff>57150</xdr:rowOff>
        </xdr:from>
        <xdr:to>
          <xdr:col>9</xdr:col>
          <xdr:colOff>304800</xdr:colOff>
          <xdr:row>264</xdr:row>
          <xdr:rowOff>38100</xdr:rowOff>
        </xdr:to>
        <xdr:sp macro="" textlink="">
          <xdr:nvSpPr>
            <xdr:cNvPr id="2088" name="Check Box 4.2"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268</xdr:row>
          <xdr:rowOff>57150</xdr:rowOff>
        </xdr:from>
        <xdr:to>
          <xdr:col>9</xdr:col>
          <xdr:colOff>304800</xdr:colOff>
          <xdr:row>269</xdr:row>
          <xdr:rowOff>38100</xdr:rowOff>
        </xdr:to>
        <xdr:sp macro="" textlink="">
          <xdr:nvSpPr>
            <xdr:cNvPr id="2089" name="Check Box 4.3"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273</xdr:row>
          <xdr:rowOff>66675</xdr:rowOff>
        </xdr:from>
        <xdr:to>
          <xdr:col>9</xdr:col>
          <xdr:colOff>304800</xdr:colOff>
          <xdr:row>274</xdr:row>
          <xdr:rowOff>76200</xdr:rowOff>
        </xdr:to>
        <xdr:sp macro="" textlink="">
          <xdr:nvSpPr>
            <xdr:cNvPr id="2090" name="Check Box 4.4"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276</xdr:row>
          <xdr:rowOff>47625</xdr:rowOff>
        </xdr:from>
        <xdr:to>
          <xdr:col>9</xdr:col>
          <xdr:colOff>304800</xdr:colOff>
          <xdr:row>277</xdr:row>
          <xdr:rowOff>38100</xdr:rowOff>
        </xdr:to>
        <xdr:sp macro="" textlink="">
          <xdr:nvSpPr>
            <xdr:cNvPr id="2091" name="Check Box 4.5"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300</xdr:row>
          <xdr:rowOff>57150</xdr:rowOff>
        </xdr:from>
        <xdr:to>
          <xdr:col>9</xdr:col>
          <xdr:colOff>304800</xdr:colOff>
          <xdr:row>301</xdr:row>
          <xdr:rowOff>0</xdr:rowOff>
        </xdr:to>
        <xdr:sp macro="" textlink="">
          <xdr:nvSpPr>
            <xdr:cNvPr id="2095" name="Check Box 5.2"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302</xdr:row>
          <xdr:rowOff>57150</xdr:rowOff>
        </xdr:from>
        <xdr:to>
          <xdr:col>9</xdr:col>
          <xdr:colOff>304800</xdr:colOff>
          <xdr:row>303</xdr:row>
          <xdr:rowOff>0</xdr:rowOff>
        </xdr:to>
        <xdr:sp macro="" textlink="">
          <xdr:nvSpPr>
            <xdr:cNvPr id="2097" name="Check Box 5.3"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310</xdr:row>
          <xdr:rowOff>28575</xdr:rowOff>
        </xdr:from>
        <xdr:to>
          <xdr:col>9</xdr:col>
          <xdr:colOff>304800</xdr:colOff>
          <xdr:row>311</xdr:row>
          <xdr:rowOff>38100</xdr:rowOff>
        </xdr:to>
        <xdr:sp macro="" textlink="">
          <xdr:nvSpPr>
            <xdr:cNvPr id="2107" name="Check Box 6.1"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313</xdr:row>
          <xdr:rowOff>28575</xdr:rowOff>
        </xdr:from>
        <xdr:to>
          <xdr:col>9</xdr:col>
          <xdr:colOff>304800</xdr:colOff>
          <xdr:row>314</xdr:row>
          <xdr:rowOff>38100</xdr:rowOff>
        </xdr:to>
        <xdr:sp macro="" textlink="">
          <xdr:nvSpPr>
            <xdr:cNvPr id="2109" name="Check Box 6.2"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317</xdr:row>
          <xdr:rowOff>57150</xdr:rowOff>
        </xdr:from>
        <xdr:to>
          <xdr:col>9</xdr:col>
          <xdr:colOff>304800</xdr:colOff>
          <xdr:row>318</xdr:row>
          <xdr:rowOff>38100</xdr:rowOff>
        </xdr:to>
        <xdr:sp macro="" textlink="">
          <xdr:nvSpPr>
            <xdr:cNvPr id="2110" name="Check Box 6.3"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320</xdr:row>
          <xdr:rowOff>28575</xdr:rowOff>
        </xdr:from>
        <xdr:to>
          <xdr:col>9</xdr:col>
          <xdr:colOff>304800</xdr:colOff>
          <xdr:row>321</xdr:row>
          <xdr:rowOff>38100</xdr:rowOff>
        </xdr:to>
        <xdr:sp macro="" textlink="">
          <xdr:nvSpPr>
            <xdr:cNvPr id="2111" name="Check Box 6.4"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323</xdr:row>
          <xdr:rowOff>57150</xdr:rowOff>
        </xdr:from>
        <xdr:to>
          <xdr:col>9</xdr:col>
          <xdr:colOff>304800</xdr:colOff>
          <xdr:row>324</xdr:row>
          <xdr:rowOff>76200</xdr:rowOff>
        </xdr:to>
        <xdr:sp macro="" textlink="">
          <xdr:nvSpPr>
            <xdr:cNvPr id="2112" name="Check Box 6.5"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352</xdr:row>
          <xdr:rowOff>38100</xdr:rowOff>
        </xdr:from>
        <xdr:to>
          <xdr:col>9</xdr:col>
          <xdr:colOff>304800</xdr:colOff>
          <xdr:row>353</xdr:row>
          <xdr:rowOff>38100</xdr:rowOff>
        </xdr:to>
        <xdr:sp macro="" textlink="">
          <xdr:nvSpPr>
            <xdr:cNvPr id="2125" name="Check Box 7.3"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365</xdr:row>
          <xdr:rowOff>57150</xdr:rowOff>
        </xdr:from>
        <xdr:to>
          <xdr:col>9</xdr:col>
          <xdr:colOff>304800</xdr:colOff>
          <xdr:row>366</xdr:row>
          <xdr:rowOff>76200</xdr:rowOff>
        </xdr:to>
        <xdr:sp macro="" textlink="">
          <xdr:nvSpPr>
            <xdr:cNvPr id="2126" name="Check Box 7.4"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380</xdr:row>
          <xdr:rowOff>28575</xdr:rowOff>
        </xdr:from>
        <xdr:to>
          <xdr:col>9</xdr:col>
          <xdr:colOff>304800</xdr:colOff>
          <xdr:row>381</xdr:row>
          <xdr:rowOff>38100</xdr:rowOff>
        </xdr:to>
        <xdr:sp macro="" textlink="">
          <xdr:nvSpPr>
            <xdr:cNvPr id="2127" name="Check Box 7.5"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393</xdr:row>
          <xdr:rowOff>57150</xdr:rowOff>
        </xdr:from>
        <xdr:to>
          <xdr:col>9</xdr:col>
          <xdr:colOff>304800</xdr:colOff>
          <xdr:row>394</xdr:row>
          <xdr:rowOff>76200</xdr:rowOff>
        </xdr:to>
        <xdr:sp macro="" textlink="">
          <xdr:nvSpPr>
            <xdr:cNvPr id="2128" name="Check Box 7.8"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405</xdr:row>
          <xdr:rowOff>28575</xdr:rowOff>
        </xdr:from>
        <xdr:to>
          <xdr:col>9</xdr:col>
          <xdr:colOff>304800</xdr:colOff>
          <xdr:row>406</xdr:row>
          <xdr:rowOff>38100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408</xdr:row>
          <xdr:rowOff>28575</xdr:rowOff>
        </xdr:from>
        <xdr:to>
          <xdr:col>9</xdr:col>
          <xdr:colOff>304800</xdr:colOff>
          <xdr:row>409</xdr:row>
          <xdr:rowOff>38100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410</xdr:row>
          <xdr:rowOff>38100</xdr:rowOff>
        </xdr:from>
        <xdr:to>
          <xdr:col>9</xdr:col>
          <xdr:colOff>304800</xdr:colOff>
          <xdr:row>411</xdr:row>
          <xdr:rowOff>38100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422</xdr:row>
          <xdr:rowOff>9525</xdr:rowOff>
        </xdr:from>
        <xdr:to>
          <xdr:col>9</xdr:col>
          <xdr:colOff>304800</xdr:colOff>
          <xdr:row>423</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437</xdr:row>
          <xdr:rowOff>38100</xdr:rowOff>
        </xdr:from>
        <xdr:to>
          <xdr:col>9</xdr:col>
          <xdr:colOff>304800</xdr:colOff>
          <xdr:row>438</xdr:row>
          <xdr:rowOff>38100</xdr:rowOff>
        </xdr:to>
        <xdr:sp macro="" textlink="">
          <xdr:nvSpPr>
            <xdr:cNvPr id="2135" name="Check Box 9.1"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441</xdr:row>
          <xdr:rowOff>38100</xdr:rowOff>
        </xdr:from>
        <xdr:to>
          <xdr:col>9</xdr:col>
          <xdr:colOff>304800</xdr:colOff>
          <xdr:row>442</xdr:row>
          <xdr:rowOff>38100</xdr:rowOff>
        </xdr:to>
        <xdr:sp macro="" textlink="">
          <xdr:nvSpPr>
            <xdr:cNvPr id="2137" name="Check Box 9.2" hidden="1">
              <a:extLst>
                <a:ext uri="{63B3BB69-23CF-44E3-9099-C40C66FF867C}">
                  <a14:compatExt spid="_x0000_s2137"/>
                </a:ext>
                <a:ext uri="{FF2B5EF4-FFF2-40B4-BE49-F238E27FC236}">
                  <a16:creationId xmlns:a16="http://schemas.microsoft.com/office/drawing/2014/main" id="{00000000-0008-0000-02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444</xdr:row>
          <xdr:rowOff>38100</xdr:rowOff>
        </xdr:from>
        <xdr:to>
          <xdr:col>9</xdr:col>
          <xdr:colOff>304800</xdr:colOff>
          <xdr:row>445</xdr:row>
          <xdr:rowOff>76200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2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447</xdr:row>
          <xdr:rowOff>57150</xdr:rowOff>
        </xdr:from>
        <xdr:to>
          <xdr:col>9</xdr:col>
          <xdr:colOff>304800</xdr:colOff>
          <xdr:row>448</xdr:row>
          <xdr:rowOff>76200</xdr:rowOff>
        </xdr:to>
        <xdr:sp macro="" textlink="">
          <xdr:nvSpPr>
            <xdr:cNvPr id="2145" name="Check Box 9.4"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98</xdr:row>
          <xdr:rowOff>9525</xdr:rowOff>
        </xdr:from>
        <xdr:to>
          <xdr:col>9</xdr:col>
          <xdr:colOff>304800</xdr:colOff>
          <xdr:row>99</xdr:row>
          <xdr:rowOff>0</xdr:rowOff>
        </xdr:to>
        <xdr:sp macro="" textlink="">
          <xdr:nvSpPr>
            <xdr:cNvPr id="2209" name="Check Box 2.3a" descr="Yes" hidden="1">
              <a:extLst>
                <a:ext uri="{63B3BB69-23CF-44E3-9099-C40C66FF867C}">
                  <a14:compatExt spid="_x0000_s2209"/>
                </a:ext>
                <a:ext uri="{FF2B5EF4-FFF2-40B4-BE49-F238E27FC236}">
                  <a16:creationId xmlns:a16="http://schemas.microsoft.com/office/drawing/2014/main" id="{00000000-0008-0000-02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100</xdr:row>
          <xdr:rowOff>9525</xdr:rowOff>
        </xdr:from>
        <xdr:to>
          <xdr:col>9</xdr:col>
          <xdr:colOff>304800</xdr:colOff>
          <xdr:row>101</xdr:row>
          <xdr:rowOff>0</xdr:rowOff>
        </xdr:to>
        <xdr:sp macro="" textlink="">
          <xdr:nvSpPr>
            <xdr:cNvPr id="2210" name="Check Box 2.3b" descr="Yes" hidden="1">
              <a:extLst>
                <a:ext uri="{63B3BB69-23CF-44E3-9099-C40C66FF867C}">
                  <a14:compatExt spid="_x0000_s2210"/>
                </a:ext>
                <a:ext uri="{FF2B5EF4-FFF2-40B4-BE49-F238E27FC236}">
                  <a16:creationId xmlns:a16="http://schemas.microsoft.com/office/drawing/2014/main" id="{00000000-0008-0000-02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102</xdr:row>
          <xdr:rowOff>9525</xdr:rowOff>
        </xdr:from>
        <xdr:to>
          <xdr:col>9</xdr:col>
          <xdr:colOff>304800</xdr:colOff>
          <xdr:row>103</xdr:row>
          <xdr:rowOff>0</xdr:rowOff>
        </xdr:to>
        <xdr:sp macro="" textlink="">
          <xdr:nvSpPr>
            <xdr:cNvPr id="2211" name="Check Box 2.3c" descr="Yes" hidden="1">
              <a:extLst>
                <a:ext uri="{63B3BB69-23CF-44E3-9099-C40C66FF867C}">
                  <a14:compatExt spid="_x0000_s2211"/>
                </a:ext>
                <a:ext uri="{FF2B5EF4-FFF2-40B4-BE49-F238E27FC236}">
                  <a16:creationId xmlns:a16="http://schemas.microsoft.com/office/drawing/2014/main" id="{00000000-0008-0000-02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104</xdr:row>
          <xdr:rowOff>76200</xdr:rowOff>
        </xdr:from>
        <xdr:to>
          <xdr:col>9</xdr:col>
          <xdr:colOff>304800</xdr:colOff>
          <xdr:row>105</xdr:row>
          <xdr:rowOff>76200</xdr:rowOff>
        </xdr:to>
        <xdr:sp macro="" textlink="">
          <xdr:nvSpPr>
            <xdr:cNvPr id="2212" name="Check Box 2.3d" descr="Yes" hidden="1">
              <a:extLst>
                <a:ext uri="{63B3BB69-23CF-44E3-9099-C40C66FF867C}">
                  <a14:compatExt spid="_x0000_s2212"/>
                </a:ext>
                <a:ext uri="{FF2B5EF4-FFF2-40B4-BE49-F238E27FC236}">
                  <a16:creationId xmlns:a16="http://schemas.microsoft.com/office/drawing/2014/main" id="{00000000-0008-0000-02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200</xdr:row>
          <xdr:rowOff>28575</xdr:rowOff>
        </xdr:from>
        <xdr:to>
          <xdr:col>9</xdr:col>
          <xdr:colOff>304800</xdr:colOff>
          <xdr:row>201</xdr:row>
          <xdr:rowOff>38100</xdr:rowOff>
        </xdr:to>
        <xdr:sp macro="" textlink="">
          <xdr:nvSpPr>
            <xdr:cNvPr id="2214" name="Check Box 2.6a" descr="Yes" hidden="1">
              <a:extLst>
                <a:ext uri="{63B3BB69-23CF-44E3-9099-C40C66FF867C}">
                  <a14:compatExt spid="_x0000_s2214"/>
                </a:ext>
                <a:ext uri="{FF2B5EF4-FFF2-40B4-BE49-F238E27FC236}">
                  <a16:creationId xmlns:a16="http://schemas.microsoft.com/office/drawing/2014/main" id="{00000000-0008-0000-02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202</xdr:row>
          <xdr:rowOff>28575</xdr:rowOff>
        </xdr:from>
        <xdr:to>
          <xdr:col>9</xdr:col>
          <xdr:colOff>304800</xdr:colOff>
          <xdr:row>203</xdr:row>
          <xdr:rowOff>38100</xdr:rowOff>
        </xdr:to>
        <xdr:sp macro="" textlink="">
          <xdr:nvSpPr>
            <xdr:cNvPr id="2215" name="Check Box 2.6b" descr="Yes" hidden="1">
              <a:extLst>
                <a:ext uri="{63B3BB69-23CF-44E3-9099-C40C66FF867C}">
                  <a14:compatExt spid="_x0000_s2215"/>
                </a:ext>
                <a:ext uri="{FF2B5EF4-FFF2-40B4-BE49-F238E27FC236}">
                  <a16:creationId xmlns:a16="http://schemas.microsoft.com/office/drawing/2014/main" id="{00000000-0008-0000-02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206</xdr:row>
          <xdr:rowOff>66675</xdr:rowOff>
        </xdr:from>
        <xdr:to>
          <xdr:col>9</xdr:col>
          <xdr:colOff>304800</xdr:colOff>
          <xdr:row>207</xdr:row>
          <xdr:rowOff>76200</xdr:rowOff>
        </xdr:to>
        <xdr:sp macro="" textlink="">
          <xdr:nvSpPr>
            <xdr:cNvPr id="2216" name="Check Box 2.6c" descr="Yes" hidden="1">
              <a:extLst>
                <a:ext uri="{63B3BB69-23CF-44E3-9099-C40C66FF867C}">
                  <a14:compatExt spid="_x0000_s2216"/>
                </a:ext>
                <a:ext uri="{FF2B5EF4-FFF2-40B4-BE49-F238E27FC236}">
                  <a16:creationId xmlns:a16="http://schemas.microsoft.com/office/drawing/2014/main" id="{00000000-0008-0000-02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208</xdr:row>
          <xdr:rowOff>47625</xdr:rowOff>
        </xdr:from>
        <xdr:to>
          <xdr:col>9</xdr:col>
          <xdr:colOff>304800</xdr:colOff>
          <xdr:row>209</xdr:row>
          <xdr:rowOff>38100</xdr:rowOff>
        </xdr:to>
        <xdr:sp macro="" textlink="">
          <xdr:nvSpPr>
            <xdr:cNvPr id="2217" name="Check Box 2.6d" descr="Yes" hidden="1">
              <a:extLst>
                <a:ext uri="{63B3BB69-23CF-44E3-9099-C40C66FF867C}">
                  <a14:compatExt spid="_x0000_s2217"/>
                </a:ext>
                <a:ext uri="{FF2B5EF4-FFF2-40B4-BE49-F238E27FC236}">
                  <a16:creationId xmlns:a16="http://schemas.microsoft.com/office/drawing/2014/main" id="{00000000-0008-0000-02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221</xdr:row>
          <xdr:rowOff>28575</xdr:rowOff>
        </xdr:from>
        <xdr:to>
          <xdr:col>9</xdr:col>
          <xdr:colOff>304800</xdr:colOff>
          <xdr:row>222</xdr:row>
          <xdr:rowOff>38100</xdr:rowOff>
        </xdr:to>
        <xdr:sp macro="" textlink="">
          <xdr:nvSpPr>
            <xdr:cNvPr id="2222" name="Check Box 3.1a" descr="Yes" hidden="1">
              <a:extLst>
                <a:ext uri="{63B3BB69-23CF-44E3-9099-C40C66FF867C}">
                  <a14:compatExt spid="_x0000_s2222"/>
                </a:ext>
                <a:ext uri="{FF2B5EF4-FFF2-40B4-BE49-F238E27FC236}">
                  <a16:creationId xmlns:a16="http://schemas.microsoft.com/office/drawing/2014/main" id="{00000000-0008-0000-02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227</xdr:row>
          <xdr:rowOff>28575</xdr:rowOff>
        </xdr:from>
        <xdr:to>
          <xdr:col>9</xdr:col>
          <xdr:colOff>304800</xdr:colOff>
          <xdr:row>228</xdr:row>
          <xdr:rowOff>38100</xdr:rowOff>
        </xdr:to>
        <xdr:sp macro="" textlink="">
          <xdr:nvSpPr>
            <xdr:cNvPr id="2225" name="Check Box 3.1b" hidden="1">
              <a:extLst>
                <a:ext uri="{63B3BB69-23CF-44E3-9099-C40C66FF867C}">
                  <a14:compatExt spid="_x0000_s2225"/>
                </a:ext>
                <a:ext uri="{FF2B5EF4-FFF2-40B4-BE49-F238E27FC236}">
                  <a16:creationId xmlns:a16="http://schemas.microsoft.com/office/drawing/2014/main" id="{00000000-0008-0000-02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232</xdr:row>
          <xdr:rowOff>57150</xdr:rowOff>
        </xdr:from>
        <xdr:to>
          <xdr:col>9</xdr:col>
          <xdr:colOff>304800</xdr:colOff>
          <xdr:row>233</xdr:row>
          <xdr:rowOff>76200</xdr:rowOff>
        </xdr:to>
        <xdr:sp macro="" textlink="">
          <xdr:nvSpPr>
            <xdr:cNvPr id="2226" name="Check Box 3.3" hidden="1">
              <a:extLst>
                <a:ext uri="{63B3BB69-23CF-44E3-9099-C40C66FF867C}">
                  <a14:compatExt spid="_x0000_s2226"/>
                </a:ext>
                <a:ext uri="{FF2B5EF4-FFF2-40B4-BE49-F238E27FC236}">
                  <a16:creationId xmlns:a16="http://schemas.microsoft.com/office/drawing/2014/main" id="{00000000-0008-0000-02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244</xdr:row>
          <xdr:rowOff>28575</xdr:rowOff>
        </xdr:from>
        <xdr:to>
          <xdr:col>9</xdr:col>
          <xdr:colOff>342900</xdr:colOff>
          <xdr:row>245</xdr:row>
          <xdr:rowOff>38100</xdr:rowOff>
        </xdr:to>
        <xdr:sp macro="" textlink="">
          <xdr:nvSpPr>
            <xdr:cNvPr id="2227" name="Check Box 3.4" hidden="1">
              <a:extLst>
                <a:ext uri="{63B3BB69-23CF-44E3-9099-C40C66FF867C}">
                  <a14:compatExt spid="_x0000_s2227"/>
                </a:ext>
                <a:ext uri="{FF2B5EF4-FFF2-40B4-BE49-F238E27FC236}">
                  <a16:creationId xmlns:a16="http://schemas.microsoft.com/office/drawing/2014/main" id="{00000000-0008-0000-02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286</xdr:row>
          <xdr:rowOff>38100</xdr:rowOff>
        </xdr:from>
        <xdr:to>
          <xdr:col>9</xdr:col>
          <xdr:colOff>304800</xdr:colOff>
          <xdr:row>286</xdr:row>
          <xdr:rowOff>190500</xdr:rowOff>
        </xdr:to>
        <xdr:sp macro="" textlink="">
          <xdr:nvSpPr>
            <xdr:cNvPr id="2230" name="Check Box 4.8" hidden="1">
              <a:extLst>
                <a:ext uri="{63B3BB69-23CF-44E3-9099-C40C66FF867C}">
                  <a14:compatExt spid="_x0000_s2230"/>
                </a:ext>
                <a:ext uri="{FF2B5EF4-FFF2-40B4-BE49-F238E27FC236}">
                  <a16:creationId xmlns:a16="http://schemas.microsoft.com/office/drawing/2014/main" id="{00000000-0008-0000-02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279</xdr:row>
          <xdr:rowOff>47625</xdr:rowOff>
        </xdr:from>
        <xdr:to>
          <xdr:col>9</xdr:col>
          <xdr:colOff>304800</xdr:colOff>
          <xdr:row>280</xdr:row>
          <xdr:rowOff>38100</xdr:rowOff>
        </xdr:to>
        <xdr:sp macro="" textlink="">
          <xdr:nvSpPr>
            <xdr:cNvPr id="2231" name="Check Box 4.6" hidden="1">
              <a:extLst>
                <a:ext uri="{63B3BB69-23CF-44E3-9099-C40C66FF867C}">
                  <a14:compatExt spid="_x0000_s2231"/>
                </a:ext>
                <a:ext uri="{FF2B5EF4-FFF2-40B4-BE49-F238E27FC236}">
                  <a16:creationId xmlns:a16="http://schemas.microsoft.com/office/drawing/2014/main" id="{00000000-0008-0000-02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283</xdr:row>
          <xdr:rowOff>47625</xdr:rowOff>
        </xdr:from>
        <xdr:to>
          <xdr:col>9</xdr:col>
          <xdr:colOff>304800</xdr:colOff>
          <xdr:row>284</xdr:row>
          <xdr:rowOff>38100</xdr:rowOff>
        </xdr:to>
        <xdr:sp macro="" textlink="">
          <xdr:nvSpPr>
            <xdr:cNvPr id="2232" name="Check Box 4.7" hidden="1">
              <a:extLst>
                <a:ext uri="{63B3BB69-23CF-44E3-9099-C40C66FF867C}">
                  <a14:compatExt spid="_x0000_s2232"/>
                </a:ext>
                <a:ext uri="{FF2B5EF4-FFF2-40B4-BE49-F238E27FC236}">
                  <a16:creationId xmlns:a16="http://schemas.microsoft.com/office/drawing/2014/main" id="{00000000-0008-0000-02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289</xdr:row>
          <xdr:rowOff>19050</xdr:rowOff>
        </xdr:from>
        <xdr:to>
          <xdr:col>9</xdr:col>
          <xdr:colOff>304800</xdr:colOff>
          <xdr:row>290</xdr:row>
          <xdr:rowOff>38100</xdr:rowOff>
        </xdr:to>
        <xdr:sp macro="" textlink="">
          <xdr:nvSpPr>
            <xdr:cNvPr id="2233" name="Check Box 4.9" hidden="1">
              <a:extLst>
                <a:ext uri="{63B3BB69-23CF-44E3-9099-C40C66FF867C}">
                  <a14:compatExt spid="_x0000_s2233"/>
                </a:ext>
                <a:ext uri="{FF2B5EF4-FFF2-40B4-BE49-F238E27FC236}">
                  <a16:creationId xmlns:a16="http://schemas.microsoft.com/office/drawing/2014/main" id="{00000000-0008-0000-02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298</xdr:row>
          <xdr:rowOff>9525</xdr:rowOff>
        </xdr:from>
        <xdr:to>
          <xdr:col>9</xdr:col>
          <xdr:colOff>304800</xdr:colOff>
          <xdr:row>299</xdr:row>
          <xdr:rowOff>76200</xdr:rowOff>
        </xdr:to>
        <xdr:sp macro="" textlink="">
          <xdr:nvSpPr>
            <xdr:cNvPr id="2237" name="Check Box 5.1" hidden="1">
              <a:extLst>
                <a:ext uri="{63B3BB69-23CF-44E3-9099-C40C66FF867C}">
                  <a14:compatExt spid="_x0000_s2237"/>
                </a:ext>
                <a:ext uri="{FF2B5EF4-FFF2-40B4-BE49-F238E27FC236}">
                  <a16:creationId xmlns:a16="http://schemas.microsoft.com/office/drawing/2014/main" id="{00000000-0008-0000-02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424</xdr:row>
          <xdr:rowOff>28575</xdr:rowOff>
        </xdr:from>
        <xdr:to>
          <xdr:col>9</xdr:col>
          <xdr:colOff>304800</xdr:colOff>
          <xdr:row>425</xdr:row>
          <xdr:rowOff>38100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2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427</xdr:row>
          <xdr:rowOff>28575</xdr:rowOff>
        </xdr:from>
        <xdr:to>
          <xdr:col>9</xdr:col>
          <xdr:colOff>304800</xdr:colOff>
          <xdr:row>428</xdr:row>
          <xdr:rowOff>38100</xdr:rowOff>
        </xdr:to>
        <xdr:sp macro="" textlink="">
          <xdr:nvSpPr>
            <xdr:cNvPr id="2268" name="Check Box 8.7" hidden="1">
              <a:extLst>
                <a:ext uri="{63B3BB69-23CF-44E3-9099-C40C66FF867C}">
                  <a14:compatExt spid="_x0000_s2268"/>
                </a:ext>
                <a:ext uri="{FF2B5EF4-FFF2-40B4-BE49-F238E27FC236}">
                  <a16:creationId xmlns:a16="http://schemas.microsoft.com/office/drawing/2014/main" id="{00000000-0008-0000-02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413</xdr:row>
          <xdr:rowOff>38100</xdr:rowOff>
        </xdr:from>
        <xdr:to>
          <xdr:col>9</xdr:col>
          <xdr:colOff>304800</xdr:colOff>
          <xdr:row>414</xdr:row>
          <xdr:rowOff>38100</xdr:rowOff>
        </xdr:to>
        <xdr:sp macro="" textlink="">
          <xdr:nvSpPr>
            <xdr:cNvPr id="2270" name="Check Box 8.4a" hidden="1">
              <a:extLst>
                <a:ext uri="{63B3BB69-23CF-44E3-9099-C40C66FF867C}">
                  <a14:compatExt spid="_x0000_s2270"/>
                </a:ext>
                <a:ext uri="{FF2B5EF4-FFF2-40B4-BE49-F238E27FC236}">
                  <a16:creationId xmlns:a16="http://schemas.microsoft.com/office/drawing/2014/main" id="{00000000-0008-0000-02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464</xdr:row>
          <xdr:rowOff>28575</xdr:rowOff>
        </xdr:from>
        <xdr:to>
          <xdr:col>9</xdr:col>
          <xdr:colOff>304800</xdr:colOff>
          <xdr:row>465</xdr:row>
          <xdr:rowOff>38100</xdr:rowOff>
        </xdr:to>
        <xdr:sp macro="" textlink="">
          <xdr:nvSpPr>
            <xdr:cNvPr id="2276" name="Check Box 10.1" hidden="1">
              <a:extLst>
                <a:ext uri="{63B3BB69-23CF-44E3-9099-C40C66FF867C}">
                  <a14:compatExt spid="_x0000_s2276"/>
                </a:ext>
                <a:ext uri="{FF2B5EF4-FFF2-40B4-BE49-F238E27FC236}">
                  <a16:creationId xmlns:a16="http://schemas.microsoft.com/office/drawing/2014/main" id="{00000000-0008-0000-02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468</xdr:row>
          <xdr:rowOff>28575</xdr:rowOff>
        </xdr:from>
        <xdr:to>
          <xdr:col>9</xdr:col>
          <xdr:colOff>304800</xdr:colOff>
          <xdr:row>469</xdr:row>
          <xdr:rowOff>38100</xdr:rowOff>
        </xdr:to>
        <xdr:sp macro="" textlink="">
          <xdr:nvSpPr>
            <xdr:cNvPr id="2277" name="Check Box 10.2" hidden="1">
              <a:extLst>
                <a:ext uri="{63B3BB69-23CF-44E3-9099-C40C66FF867C}">
                  <a14:compatExt spid="_x0000_s2277"/>
                </a:ext>
                <a:ext uri="{FF2B5EF4-FFF2-40B4-BE49-F238E27FC236}">
                  <a16:creationId xmlns:a16="http://schemas.microsoft.com/office/drawing/2014/main" id="{00000000-0008-0000-02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478</xdr:row>
          <xdr:rowOff>28575</xdr:rowOff>
        </xdr:from>
        <xdr:to>
          <xdr:col>9</xdr:col>
          <xdr:colOff>304800</xdr:colOff>
          <xdr:row>479</xdr:row>
          <xdr:rowOff>38100</xdr:rowOff>
        </xdr:to>
        <xdr:sp macro="" textlink="">
          <xdr:nvSpPr>
            <xdr:cNvPr id="2281" name="Check Box 10.3a" hidden="1">
              <a:extLst>
                <a:ext uri="{63B3BB69-23CF-44E3-9099-C40C66FF867C}">
                  <a14:compatExt spid="_x0000_s2281"/>
                </a:ext>
                <a:ext uri="{FF2B5EF4-FFF2-40B4-BE49-F238E27FC236}">
                  <a16:creationId xmlns:a16="http://schemas.microsoft.com/office/drawing/2014/main" id="{00000000-0008-0000-02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516</xdr:row>
          <xdr:rowOff>38100</xdr:rowOff>
        </xdr:from>
        <xdr:to>
          <xdr:col>9</xdr:col>
          <xdr:colOff>304800</xdr:colOff>
          <xdr:row>517</xdr:row>
          <xdr:rowOff>0</xdr:rowOff>
        </xdr:to>
        <xdr:sp macro="" textlink="">
          <xdr:nvSpPr>
            <xdr:cNvPr id="2282" name="Check Box 11.3" hidden="1">
              <a:extLst>
                <a:ext uri="{63B3BB69-23CF-44E3-9099-C40C66FF867C}">
                  <a14:compatExt spid="_x0000_s2282"/>
                </a:ext>
                <a:ext uri="{FF2B5EF4-FFF2-40B4-BE49-F238E27FC236}">
                  <a16:creationId xmlns:a16="http://schemas.microsoft.com/office/drawing/2014/main" id="{00000000-0008-0000-02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485</xdr:row>
          <xdr:rowOff>19050</xdr:rowOff>
        </xdr:from>
        <xdr:to>
          <xdr:col>9</xdr:col>
          <xdr:colOff>304800</xdr:colOff>
          <xdr:row>486</xdr:row>
          <xdr:rowOff>76200</xdr:rowOff>
        </xdr:to>
        <xdr:sp macro="" textlink="">
          <xdr:nvSpPr>
            <xdr:cNvPr id="2296" name="Check Box 10.3b" hidden="1">
              <a:extLst>
                <a:ext uri="{63B3BB69-23CF-44E3-9099-C40C66FF867C}">
                  <a14:compatExt spid="_x0000_s2296"/>
                </a:ext>
                <a:ext uri="{FF2B5EF4-FFF2-40B4-BE49-F238E27FC236}">
                  <a16:creationId xmlns:a16="http://schemas.microsoft.com/office/drawing/2014/main" id="{00000000-0008-0000-02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491</xdr:row>
          <xdr:rowOff>57150</xdr:rowOff>
        </xdr:from>
        <xdr:to>
          <xdr:col>9</xdr:col>
          <xdr:colOff>304800</xdr:colOff>
          <xdr:row>492</xdr:row>
          <xdr:rowOff>76200</xdr:rowOff>
        </xdr:to>
        <xdr:sp macro="" textlink="">
          <xdr:nvSpPr>
            <xdr:cNvPr id="2300" name="Check Box 10.3c" hidden="1">
              <a:extLst>
                <a:ext uri="{63B3BB69-23CF-44E3-9099-C40C66FF867C}">
                  <a14:compatExt spid="_x0000_s2300"/>
                </a:ext>
                <a:ext uri="{FF2B5EF4-FFF2-40B4-BE49-F238E27FC236}">
                  <a16:creationId xmlns:a16="http://schemas.microsoft.com/office/drawing/2014/main" id="{00000000-0008-0000-02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510</xdr:row>
          <xdr:rowOff>38100</xdr:rowOff>
        </xdr:from>
        <xdr:to>
          <xdr:col>9</xdr:col>
          <xdr:colOff>304800</xdr:colOff>
          <xdr:row>511</xdr:row>
          <xdr:rowOff>0</xdr:rowOff>
        </xdr:to>
        <xdr:sp macro="" textlink="">
          <xdr:nvSpPr>
            <xdr:cNvPr id="2311" name="Check Box 11.1" hidden="1">
              <a:extLst>
                <a:ext uri="{63B3BB69-23CF-44E3-9099-C40C66FF867C}">
                  <a14:compatExt spid="_x0000_s2311"/>
                </a:ext>
                <a:ext uri="{FF2B5EF4-FFF2-40B4-BE49-F238E27FC236}">
                  <a16:creationId xmlns:a16="http://schemas.microsoft.com/office/drawing/2014/main" id="{00000000-0008-0000-02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512</xdr:row>
          <xdr:rowOff>38100</xdr:rowOff>
        </xdr:from>
        <xdr:to>
          <xdr:col>9</xdr:col>
          <xdr:colOff>304800</xdr:colOff>
          <xdr:row>513</xdr:row>
          <xdr:rowOff>0</xdr:rowOff>
        </xdr:to>
        <xdr:sp macro="" textlink="">
          <xdr:nvSpPr>
            <xdr:cNvPr id="2312" name="Check Box 11.2" hidden="1">
              <a:extLst>
                <a:ext uri="{63B3BB69-23CF-44E3-9099-C40C66FF867C}">
                  <a14:compatExt spid="_x0000_s2312"/>
                </a:ext>
                <a:ext uri="{FF2B5EF4-FFF2-40B4-BE49-F238E27FC236}">
                  <a16:creationId xmlns:a16="http://schemas.microsoft.com/office/drawing/2014/main" id="{00000000-0008-0000-02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383</xdr:row>
          <xdr:rowOff>38100</xdr:rowOff>
        </xdr:from>
        <xdr:to>
          <xdr:col>9</xdr:col>
          <xdr:colOff>304800</xdr:colOff>
          <xdr:row>384</xdr:row>
          <xdr:rowOff>76200</xdr:rowOff>
        </xdr:to>
        <xdr:sp macro="" textlink="">
          <xdr:nvSpPr>
            <xdr:cNvPr id="2325" name="Check Box 7.6" hidden="1">
              <a:extLst>
                <a:ext uri="{63B3BB69-23CF-44E3-9099-C40C66FF867C}">
                  <a14:compatExt spid="_x0000_s2325"/>
                </a:ext>
                <a:ext uri="{FF2B5EF4-FFF2-40B4-BE49-F238E27FC236}">
                  <a16:creationId xmlns:a16="http://schemas.microsoft.com/office/drawing/2014/main" id="{00000000-0008-0000-02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332</xdr:row>
          <xdr:rowOff>57150</xdr:rowOff>
        </xdr:from>
        <xdr:to>
          <xdr:col>9</xdr:col>
          <xdr:colOff>304800</xdr:colOff>
          <xdr:row>333</xdr:row>
          <xdr:rowOff>76200</xdr:rowOff>
        </xdr:to>
        <xdr:sp macro="" textlink="">
          <xdr:nvSpPr>
            <xdr:cNvPr id="2344" name="Check Box 7.1" hidden="1">
              <a:extLst>
                <a:ext uri="{63B3BB69-23CF-44E3-9099-C40C66FF867C}">
                  <a14:compatExt spid="_x0000_s2344"/>
                </a:ext>
                <a:ext uri="{FF2B5EF4-FFF2-40B4-BE49-F238E27FC236}">
                  <a16:creationId xmlns:a16="http://schemas.microsoft.com/office/drawing/2014/main" id="{00000000-0008-0000-02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343</xdr:row>
          <xdr:rowOff>38100</xdr:rowOff>
        </xdr:from>
        <xdr:to>
          <xdr:col>9</xdr:col>
          <xdr:colOff>304800</xdr:colOff>
          <xdr:row>344</xdr:row>
          <xdr:rowOff>38100</xdr:rowOff>
        </xdr:to>
        <xdr:sp macro="" textlink="">
          <xdr:nvSpPr>
            <xdr:cNvPr id="2345" name="Check Box 7.2" hidden="1">
              <a:extLst>
                <a:ext uri="{63B3BB69-23CF-44E3-9099-C40C66FF867C}">
                  <a14:compatExt spid="_x0000_s2345"/>
                </a:ext>
                <a:ext uri="{FF2B5EF4-FFF2-40B4-BE49-F238E27FC236}">
                  <a16:creationId xmlns:a16="http://schemas.microsoft.com/office/drawing/2014/main" id="{00000000-0008-0000-02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80</xdr:row>
          <xdr:rowOff>19050</xdr:rowOff>
        </xdr:from>
        <xdr:to>
          <xdr:col>9</xdr:col>
          <xdr:colOff>304800</xdr:colOff>
          <xdr:row>81</xdr:row>
          <xdr:rowOff>38100</xdr:rowOff>
        </xdr:to>
        <xdr:sp macro="" textlink="">
          <xdr:nvSpPr>
            <xdr:cNvPr id="2346" name="Check Box 2.2" descr="Yes" hidden="1">
              <a:extLst>
                <a:ext uri="{63B3BB69-23CF-44E3-9099-C40C66FF867C}">
                  <a14:compatExt spid="_x0000_s2346"/>
                </a:ext>
                <a:ext uri="{FF2B5EF4-FFF2-40B4-BE49-F238E27FC236}">
                  <a16:creationId xmlns:a16="http://schemas.microsoft.com/office/drawing/2014/main" id="{00000000-0008-0000-02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386</xdr:row>
          <xdr:rowOff>57150</xdr:rowOff>
        </xdr:from>
        <xdr:to>
          <xdr:col>9</xdr:col>
          <xdr:colOff>304800</xdr:colOff>
          <xdr:row>387</xdr:row>
          <xdr:rowOff>76200</xdr:rowOff>
        </xdr:to>
        <xdr:sp macro="" textlink="">
          <xdr:nvSpPr>
            <xdr:cNvPr id="2347" name="Check Box 7.7" hidden="1">
              <a:extLst>
                <a:ext uri="{63B3BB69-23CF-44E3-9099-C40C66FF867C}">
                  <a14:compatExt spid="_x0000_s2347"/>
                </a:ext>
                <a:ext uri="{FF2B5EF4-FFF2-40B4-BE49-F238E27FC236}">
                  <a16:creationId xmlns:a16="http://schemas.microsoft.com/office/drawing/2014/main" id="{00000000-0008-0000-02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520</xdr:row>
          <xdr:rowOff>38100</xdr:rowOff>
        </xdr:from>
        <xdr:to>
          <xdr:col>9</xdr:col>
          <xdr:colOff>304800</xdr:colOff>
          <xdr:row>521</xdr:row>
          <xdr:rowOff>0</xdr:rowOff>
        </xdr:to>
        <xdr:sp macro="" textlink="">
          <xdr:nvSpPr>
            <xdr:cNvPr id="2348" name="Check Box 11.4" hidden="1">
              <a:extLst>
                <a:ext uri="{63B3BB69-23CF-44E3-9099-C40C66FF867C}">
                  <a14:compatExt spid="_x0000_s2348"/>
                </a:ext>
                <a:ext uri="{FF2B5EF4-FFF2-40B4-BE49-F238E27FC236}">
                  <a16:creationId xmlns:a16="http://schemas.microsoft.com/office/drawing/2014/main" id="{00000000-0008-0000-02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294</xdr:row>
          <xdr:rowOff>9525</xdr:rowOff>
        </xdr:from>
        <xdr:to>
          <xdr:col>9</xdr:col>
          <xdr:colOff>342900</xdr:colOff>
          <xdr:row>294</xdr:row>
          <xdr:rowOff>190500</xdr:rowOff>
        </xdr:to>
        <xdr:sp macro="" textlink="">
          <xdr:nvSpPr>
            <xdr:cNvPr id="2368" name="Check Box 5.0" hidden="1">
              <a:extLst>
                <a:ext uri="{63B3BB69-23CF-44E3-9099-C40C66FF867C}">
                  <a14:compatExt spid="_x0000_s2368"/>
                </a:ext>
                <a:ext uri="{FF2B5EF4-FFF2-40B4-BE49-F238E27FC236}">
                  <a16:creationId xmlns:a16="http://schemas.microsoft.com/office/drawing/2014/main" id="{00000000-0008-0000-02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306</xdr:row>
          <xdr:rowOff>152400</xdr:rowOff>
        </xdr:from>
        <xdr:to>
          <xdr:col>9</xdr:col>
          <xdr:colOff>342900</xdr:colOff>
          <xdr:row>308</xdr:row>
          <xdr:rowOff>0</xdr:rowOff>
        </xdr:to>
        <xdr:sp macro="" textlink="">
          <xdr:nvSpPr>
            <xdr:cNvPr id="2382" name="Check Box 6.0" hidden="1">
              <a:extLst>
                <a:ext uri="{63B3BB69-23CF-44E3-9099-C40C66FF867C}">
                  <a14:compatExt spid="_x0000_s2382"/>
                </a:ext>
                <a:ext uri="{FF2B5EF4-FFF2-40B4-BE49-F238E27FC236}">
                  <a16:creationId xmlns:a16="http://schemas.microsoft.com/office/drawing/2014/main" id="{00000000-0008-0000-02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401</xdr:row>
          <xdr:rowOff>152400</xdr:rowOff>
        </xdr:from>
        <xdr:to>
          <xdr:col>10</xdr:col>
          <xdr:colOff>76200</xdr:colOff>
          <xdr:row>403</xdr:row>
          <xdr:rowOff>0</xdr:rowOff>
        </xdr:to>
        <xdr:sp macro="" textlink="">
          <xdr:nvSpPr>
            <xdr:cNvPr id="2386" name="Check Box 8.0" hidden="1">
              <a:extLst>
                <a:ext uri="{63B3BB69-23CF-44E3-9099-C40C66FF867C}">
                  <a14:compatExt spid="_x0000_s2386"/>
                </a:ext>
                <a:ext uri="{FF2B5EF4-FFF2-40B4-BE49-F238E27FC236}">
                  <a16:creationId xmlns:a16="http://schemas.microsoft.com/office/drawing/2014/main" id="{00000000-0008-0000-02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433</xdr:row>
          <xdr:rowOff>161925</xdr:rowOff>
        </xdr:from>
        <xdr:to>
          <xdr:col>9</xdr:col>
          <xdr:colOff>304800</xdr:colOff>
          <xdr:row>434</xdr:row>
          <xdr:rowOff>152400</xdr:rowOff>
        </xdr:to>
        <xdr:sp macro="" textlink="">
          <xdr:nvSpPr>
            <xdr:cNvPr id="2388" name="Check Box 9.0" hidden="1">
              <a:extLst>
                <a:ext uri="{63B3BB69-23CF-44E3-9099-C40C66FF867C}">
                  <a14:compatExt spid="_x0000_s2388"/>
                </a:ext>
                <a:ext uri="{FF2B5EF4-FFF2-40B4-BE49-F238E27FC236}">
                  <a16:creationId xmlns:a16="http://schemas.microsoft.com/office/drawing/2014/main" id="{00000000-0008-0000-02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460</xdr:row>
          <xdr:rowOff>190500</xdr:rowOff>
        </xdr:from>
        <xdr:to>
          <xdr:col>10</xdr:col>
          <xdr:colOff>76200</xdr:colOff>
          <xdr:row>462</xdr:row>
          <xdr:rowOff>0</xdr:rowOff>
        </xdr:to>
        <xdr:sp macro="" textlink="">
          <xdr:nvSpPr>
            <xdr:cNvPr id="2390" name="Check Box 10.0" hidden="1">
              <a:extLst>
                <a:ext uri="{63B3BB69-23CF-44E3-9099-C40C66FF867C}">
                  <a14:compatExt spid="_x0000_s2390"/>
                </a:ext>
                <a:ext uri="{FF2B5EF4-FFF2-40B4-BE49-F238E27FC236}">
                  <a16:creationId xmlns:a16="http://schemas.microsoft.com/office/drawing/2014/main" id="{00000000-0008-0000-02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504</xdr:row>
          <xdr:rowOff>190500</xdr:rowOff>
        </xdr:from>
        <xdr:to>
          <xdr:col>9</xdr:col>
          <xdr:colOff>266700</xdr:colOff>
          <xdr:row>505</xdr:row>
          <xdr:rowOff>190500</xdr:rowOff>
        </xdr:to>
        <xdr:sp macro="" textlink="">
          <xdr:nvSpPr>
            <xdr:cNvPr id="2392" name="Check Box 11.0" hidden="1">
              <a:extLst>
                <a:ext uri="{63B3BB69-23CF-44E3-9099-C40C66FF867C}">
                  <a14:compatExt spid="_x0000_s2392"/>
                </a:ext>
                <a:ext uri="{FF2B5EF4-FFF2-40B4-BE49-F238E27FC236}">
                  <a16:creationId xmlns:a16="http://schemas.microsoft.com/office/drawing/2014/main" id="{00000000-0008-0000-02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283</xdr:row>
          <xdr:rowOff>171450</xdr:rowOff>
        </xdr:from>
        <xdr:to>
          <xdr:col>10</xdr:col>
          <xdr:colOff>152400</xdr:colOff>
          <xdr:row>284</xdr:row>
          <xdr:rowOff>190500</xdr:rowOff>
        </xdr:to>
        <xdr:sp macro="" textlink="">
          <xdr:nvSpPr>
            <xdr:cNvPr id="2604" name="Check Box 4.7a" hidden="1">
              <a:extLst>
                <a:ext uri="{63B3BB69-23CF-44E3-9099-C40C66FF867C}">
                  <a14:compatExt spid="_x0000_s2604"/>
                </a:ext>
                <a:ext uri="{FF2B5EF4-FFF2-40B4-BE49-F238E27FC236}">
                  <a16:creationId xmlns:a16="http://schemas.microsoft.com/office/drawing/2014/main" id="{00000000-0008-0000-0200-00002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229</xdr:row>
          <xdr:rowOff>200025</xdr:rowOff>
        </xdr:from>
        <xdr:to>
          <xdr:col>10</xdr:col>
          <xdr:colOff>114300</xdr:colOff>
          <xdr:row>231</xdr:row>
          <xdr:rowOff>0</xdr:rowOff>
        </xdr:to>
        <xdr:sp macro="" textlink="">
          <xdr:nvSpPr>
            <xdr:cNvPr id="2619" name="Check Box 3.5b" hidden="1">
              <a:extLst>
                <a:ext uri="{63B3BB69-23CF-44E3-9099-C40C66FF867C}">
                  <a14:compatExt spid="_x0000_s2619"/>
                </a:ext>
                <a:ext uri="{FF2B5EF4-FFF2-40B4-BE49-F238E27FC236}">
                  <a16:creationId xmlns:a16="http://schemas.microsoft.com/office/drawing/2014/main" id="{00000000-0008-0000-02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343</xdr:row>
          <xdr:rowOff>180975</xdr:rowOff>
        </xdr:from>
        <xdr:to>
          <xdr:col>10</xdr:col>
          <xdr:colOff>114300</xdr:colOff>
          <xdr:row>345</xdr:row>
          <xdr:rowOff>38100</xdr:rowOff>
        </xdr:to>
        <xdr:sp macro="" textlink="">
          <xdr:nvSpPr>
            <xdr:cNvPr id="2622" name="Check Box 574" hidden="1">
              <a:extLst>
                <a:ext uri="{63B3BB69-23CF-44E3-9099-C40C66FF867C}">
                  <a14:compatExt spid="_x0000_s2622"/>
                </a:ext>
                <a:ext uri="{FF2B5EF4-FFF2-40B4-BE49-F238E27FC236}">
                  <a16:creationId xmlns:a16="http://schemas.microsoft.com/office/drawing/2014/main" id="{00000000-0008-0000-0200-00003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383</xdr:row>
          <xdr:rowOff>180975</xdr:rowOff>
        </xdr:from>
        <xdr:to>
          <xdr:col>10</xdr:col>
          <xdr:colOff>114300</xdr:colOff>
          <xdr:row>385</xdr:row>
          <xdr:rowOff>38100</xdr:rowOff>
        </xdr:to>
        <xdr:sp macro="" textlink="">
          <xdr:nvSpPr>
            <xdr:cNvPr id="2623" name="Check Box 575" hidden="1">
              <a:extLst>
                <a:ext uri="{63B3BB69-23CF-44E3-9099-C40C66FF867C}">
                  <a14:compatExt spid="_x0000_s2623"/>
                </a:ext>
                <a:ext uri="{FF2B5EF4-FFF2-40B4-BE49-F238E27FC236}">
                  <a16:creationId xmlns:a16="http://schemas.microsoft.com/office/drawing/2014/main" id="{00000000-0008-0000-02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444</xdr:row>
          <xdr:rowOff>180975</xdr:rowOff>
        </xdr:from>
        <xdr:to>
          <xdr:col>10</xdr:col>
          <xdr:colOff>114300</xdr:colOff>
          <xdr:row>446</xdr:row>
          <xdr:rowOff>38100</xdr:rowOff>
        </xdr:to>
        <xdr:sp macro="" textlink="">
          <xdr:nvSpPr>
            <xdr:cNvPr id="2624" name="Check Box 576" hidden="1">
              <a:extLst>
                <a:ext uri="{63B3BB69-23CF-44E3-9099-C40C66FF867C}">
                  <a14:compatExt spid="_x0000_s2624"/>
                </a:ext>
                <a:ext uri="{FF2B5EF4-FFF2-40B4-BE49-F238E27FC236}">
                  <a16:creationId xmlns:a16="http://schemas.microsoft.com/office/drawing/2014/main" id="{00000000-0008-0000-02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100</xdr:row>
          <xdr:rowOff>152400</xdr:rowOff>
        </xdr:from>
        <xdr:to>
          <xdr:col>10</xdr:col>
          <xdr:colOff>76200</xdr:colOff>
          <xdr:row>101</xdr:row>
          <xdr:rowOff>152400</xdr:rowOff>
        </xdr:to>
        <xdr:sp macro="" textlink="">
          <xdr:nvSpPr>
            <xdr:cNvPr id="2630" name="Check Box 582" hidden="1">
              <a:extLst>
                <a:ext uri="{63B3BB69-23CF-44E3-9099-C40C66FF867C}">
                  <a14:compatExt spid="_x0000_s2630"/>
                </a:ext>
                <a:ext uri="{FF2B5EF4-FFF2-40B4-BE49-F238E27FC236}">
                  <a16:creationId xmlns:a16="http://schemas.microsoft.com/office/drawing/2014/main" id="{00000000-0008-0000-02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102</xdr:row>
          <xdr:rowOff>161925</xdr:rowOff>
        </xdr:from>
        <xdr:to>
          <xdr:col>10</xdr:col>
          <xdr:colOff>76200</xdr:colOff>
          <xdr:row>103</xdr:row>
          <xdr:rowOff>152400</xdr:rowOff>
        </xdr:to>
        <xdr:sp macro="" textlink="">
          <xdr:nvSpPr>
            <xdr:cNvPr id="2631" name="Check Box 583" hidden="1">
              <a:extLst>
                <a:ext uri="{63B3BB69-23CF-44E3-9099-C40C66FF867C}">
                  <a14:compatExt spid="_x0000_s2631"/>
                </a:ext>
                <a:ext uri="{FF2B5EF4-FFF2-40B4-BE49-F238E27FC236}">
                  <a16:creationId xmlns:a16="http://schemas.microsoft.com/office/drawing/2014/main" id="{00000000-0008-0000-0200-00004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352</xdr:row>
          <xdr:rowOff>190500</xdr:rowOff>
        </xdr:from>
        <xdr:to>
          <xdr:col>10</xdr:col>
          <xdr:colOff>76200</xdr:colOff>
          <xdr:row>354</xdr:row>
          <xdr:rowOff>38100</xdr:rowOff>
        </xdr:to>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2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84</xdr:row>
          <xdr:rowOff>209550</xdr:rowOff>
        </xdr:from>
        <xdr:to>
          <xdr:col>2</xdr:col>
          <xdr:colOff>38100</xdr:colOff>
          <xdr:row>86</xdr:row>
          <xdr:rowOff>0</xdr:rowOff>
        </xdr:to>
        <xdr:sp macro="" textlink="">
          <xdr:nvSpPr>
            <xdr:cNvPr id="2652" name="Check Box 604" hidden="1">
              <a:extLst>
                <a:ext uri="{63B3BB69-23CF-44E3-9099-C40C66FF867C}">
                  <a14:compatExt spid="_x0000_s2652"/>
                </a:ext>
                <a:ext uri="{FF2B5EF4-FFF2-40B4-BE49-F238E27FC236}">
                  <a16:creationId xmlns:a16="http://schemas.microsoft.com/office/drawing/2014/main" id="{00000000-0008-0000-0200-00005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86</xdr:row>
          <xdr:rowOff>209550</xdr:rowOff>
        </xdr:from>
        <xdr:to>
          <xdr:col>2</xdr:col>
          <xdr:colOff>38100</xdr:colOff>
          <xdr:row>88</xdr:row>
          <xdr:rowOff>0</xdr:rowOff>
        </xdr:to>
        <xdr:sp macro="" textlink="">
          <xdr:nvSpPr>
            <xdr:cNvPr id="2653" name="Check Box 605" hidden="1">
              <a:extLst>
                <a:ext uri="{63B3BB69-23CF-44E3-9099-C40C66FF867C}">
                  <a14:compatExt spid="_x0000_s2653"/>
                </a:ext>
                <a:ext uri="{FF2B5EF4-FFF2-40B4-BE49-F238E27FC236}">
                  <a16:creationId xmlns:a16="http://schemas.microsoft.com/office/drawing/2014/main" id="{00000000-0008-0000-0200-00005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91</xdr:row>
          <xdr:rowOff>19050</xdr:rowOff>
        </xdr:from>
        <xdr:to>
          <xdr:col>2</xdr:col>
          <xdr:colOff>38100</xdr:colOff>
          <xdr:row>92</xdr:row>
          <xdr:rowOff>38100</xdr:rowOff>
        </xdr:to>
        <xdr:sp macro="" textlink="">
          <xdr:nvSpPr>
            <xdr:cNvPr id="2654" name="Check Box 606" hidden="1">
              <a:extLst>
                <a:ext uri="{63B3BB69-23CF-44E3-9099-C40C66FF867C}">
                  <a14:compatExt spid="_x0000_s2654"/>
                </a:ext>
                <a:ext uri="{FF2B5EF4-FFF2-40B4-BE49-F238E27FC236}">
                  <a16:creationId xmlns:a16="http://schemas.microsoft.com/office/drawing/2014/main" id="{00000000-0008-0000-02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94</xdr:row>
          <xdr:rowOff>19050</xdr:rowOff>
        </xdr:from>
        <xdr:to>
          <xdr:col>2</xdr:col>
          <xdr:colOff>38100</xdr:colOff>
          <xdr:row>95</xdr:row>
          <xdr:rowOff>38100</xdr:rowOff>
        </xdr:to>
        <xdr:sp macro="" textlink="">
          <xdr:nvSpPr>
            <xdr:cNvPr id="2655" name="Check Box 607" hidden="1">
              <a:extLst>
                <a:ext uri="{63B3BB69-23CF-44E3-9099-C40C66FF867C}">
                  <a14:compatExt spid="_x0000_s2655"/>
                </a:ext>
                <a:ext uri="{FF2B5EF4-FFF2-40B4-BE49-F238E27FC236}">
                  <a16:creationId xmlns:a16="http://schemas.microsoft.com/office/drawing/2014/main" id="{00000000-0008-0000-0200-00005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336</xdr:row>
          <xdr:rowOff>0</xdr:rowOff>
        </xdr:from>
        <xdr:to>
          <xdr:col>2</xdr:col>
          <xdr:colOff>0</xdr:colOff>
          <xdr:row>337</xdr:row>
          <xdr:rowOff>0</xdr:rowOff>
        </xdr:to>
        <xdr:sp macro="" textlink="">
          <xdr:nvSpPr>
            <xdr:cNvPr id="2657" name="Check Box 609" hidden="1">
              <a:extLst>
                <a:ext uri="{63B3BB69-23CF-44E3-9099-C40C66FF867C}">
                  <a14:compatExt spid="_x0000_s2657"/>
                </a:ext>
                <a:ext uri="{FF2B5EF4-FFF2-40B4-BE49-F238E27FC236}">
                  <a16:creationId xmlns:a16="http://schemas.microsoft.com/office/drawing/2014/main" id="{00000000-0008-0000-0200-00006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339</xdr:row>
          <xdr:rowOff>28575</xdr:rowOff>
        </xdr:from>
        <xdr:to>
          <xdr:col>2</xdr:col>
          <xdr:colOff>0</xdr:colOff>
          <xdr:row>340</xdr:row>
          <xdr:rowOff>38100</xdr:rowOff>
        </xdr:to>
        <xdr:sp macro="" textlink="">
          <xdr:nvSpPr>
            <xdr:cNvPr id="2658" name="Check Box 610" hidden="1">
              <a:extLst>
                <a:ext uri="{63B3BB69-23CF-44E3-9099-C40C66FF867C}">
                  <a14:compatExt spid="_x0000_s2658"/>
                </a:ext>
                <a:ext uri="{FF2B5EF4-FFF2-40B4-BE49-F238E27FC236}">
                  <a16:creationId xmlns:a16="http://schemas.microsoft.com/office/drawing/2014/main" id="{00000000-0008-0000-0200-00006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346</xdr:row>
          <xdr:rowOff>38100</xdr:rowOff>
        </xdr:from>
        <xdr:to>
          <xdr:col>2</xdr:col>
          <xdr:colOff>0</xdr:colOff>
          <xdr:row>347</xdr:row>
          <xdr:rowOff>38100</xdr:rowOff>
        </xdr:to>
        <xdr:sp macro="" textlink="">
          <xdr:nvSpPr>
            <xdr:cNvPr id="2659" name="Check Box 611" hidden="1">
              <a:extLst>
                <a:ext uri="{63B3BB69-23CF-44E3-9099-C40C66FF867C}">
                  <a14:compatExt spid="_x0000_s2659"/>
                </a:ext>
                <a:ext uri="{FF2B5EF4-FFF2-40B4-BE49-F238E27FC236}">
                  <a16:creationId xmlns:a16="http://schemas.microsoft.com/office/drawing/2014/main" id="{00000000-0008-0000-02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349</xdr:row>
          <xdr:rowOff>38100</xdr:rowOff>
        </xdr:from>
        <xdr:to>
          <xdr:col>2</xdr:col>
          <xdr:colOff>0</xdr:colOff>
          <xdr:row>350</xdr:row>
          <xdr:rowOff>38100</xdr:rowOff>
        </xdr:to>
        <xdr:sp macro="" textlink="">
          <xdr:nvSpPr>
            <xdr:cNvPr id="2660" name="Check Box 612" hidden="1">
              <a:extLst>
                <a:ext uri="{63B3BB69-23CF-44E3-9099-C40C66FF867C}">
                  <a14:compatExt spid="_x0000_s2660"/>
                </a:ext>
                <a:ext uri="{FF2B5EF4-FFF2-40B4-BE49-F238E27FC236}">
                  <a16:creationId xmlns:a16="http://schemas.microsoft.com/office/drawing/2014/main" id="{00000000-0008-0000-02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389</xdr:row>
          <xdr:rowOff>209550</xdr:rowOff>
        </xdr:from>
        <xdr:to>
          <xdr:col>2</xdr:col>
          <xdr:colOff>0</xdr:colOff>
          <xdr:row>391</xdr:row>
          <xdr:rowOff>0</xdr:rowOff>
        </xdr:to>
        <xdr:sp macro="" textlink="">
          <xdr:nvSpPr>
            <xdr:cNvPr id="2661" name="Check Box 613" hidden="1">
              <a:extLst>
                <a:ext uri="{63B3BB69-23CF-44E3-9099-C40C66FF867C}">
                  <a14:compatExt spid="_x0000_s2661"/>
                </a:ext>
                <a:ext uri="{FF2B5EF4-FFF2-40B4-BE49-F238E27FC236}">
                  <a16:creationId xmlns:a16="http://schemas.microsoft.com/office/drawing/2014/main" id="{00000000-0008-0000-0200-00006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391</xdr:row>
          <xdr:rowOff>66675</xdr:rowOff>
        </xdr:from>
        <xdr:to>
          <xdr:col>2</xdr:col>
          <xdr:colOff>0</xdr:colOff>
          <xdr:row>392</xdr:row>
          <xdr:rowOff>76200</xdr:rowOff>
        </xdr:to>
        <xdr:sp macro="" textlink="">
          <xdr:nvSpPr>
            <xdr:cNvPr id="2662" name="Check Box 614" hidden="1">
              <a:extLst>
                <a:ext uri="{63B3BB69-23CF-44E3-9099-C40C66FF867C}">
                  <a14:compatExt spid="_x0000_s2662"/>
                </a:ext>
                <a:ext uri="{FF2B5EF4-FFF2-40B4-BE49-F238E27FC236}">
                  <a16:creationId xmlns:a16="http://schemas.microsoft.com/office/drawing/2014/main" id="{00000000-0008-0000-02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365</xdr:row>
          <xdr:rowOff>180975</xdr:rowOff>
        </xdr:from>
        <xdr:to>
          <xdr:col>10</xdr:col>
          <xdr:colOff>114300</xdr:colOff>
          <xdr:row>367</xdr:row>
          <xdr:rowOff>0</xdr:rowOff>
        </xdr:to>
        <xdr:sp macro="" textlink="">
          <xdr:nvSpPr>
            <xdr:cNvPr id="2758" name="Check Box 710" hidden="1">
              <a:extLst>
                <a:ext uri="{63B3BB69-23CF-44E3-9099-C40C66FF867C}">
                  <a14:compatExt spid="_x0000_s2758"/>
                </a:ext>
                <a:ext uri="{FF2B5EF4-FFF2-40B4-BE49-F238E27FC236}">
                  <a16:creationId xmlns:a16="http://schemas.microsoft.com/office/drawing/2014/main" id="{00000000-0008-0000-0200-0000C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534</xdr:row>
          <xdr:rowOff>38100</xdr:rowOff>
        </xdr:from>
        <xdr:to>
          <xdr:col>9</xdr:col>
          <xdr:colOff>342900</xdr:colOff>
          <xdr:row>535</xdr:row>
          <xdr:rowOff>0</xdr:rowOff>
        </xdr:to>
        <xdr:sp macro="" textlink="">
          <xdr:nvSpPr>
            <xdr:cNvPr id="2848" name="Check Box 11.1" hidden="1">
              <a:extLst>
                <a:ext uri="{63B3BB69-23CF-44E3-9099-C40C66FF867C}">
                  <a14:compatExt spid="_x0000_s2848"/>
                </a:ext>
                <a:ext uri="{FF2B5EF4-FFF2-40B4-BE49-F238E27FC236}">
                  <a16:creationId xmlns:a16="http://schemas.microsoft.com/office/drawing/2014/main" id="{00000000-0008-0000-0200-00002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525</xdr:row>
          <xdr:rowOff>190500</xdr:rowOff>
        </xdr:from>
        <xdr:to>
          <xdr:col>9</xdr:col>
          <xdr:colOff>266700</xdr:colOff>
          <xdr:row>526</xdr:row>
          <xdr:rowOff>190500</xdr:rowOff>
        </xdr:to>
        <xdr:sp macro="" textlink="">
          <xdr:nvSpPr>
            <xdr:cNvPr id="2849" name="Check Box 11.0" hidden="1">
              <a:extLst>
                <a:ext uri="{63B3BB69-23CF-44E3-9099-C40C66FF867C}">
                  <a14:compatExt spid="_x0000_s2849"/>
                </a:ext>
                <a:ext uri="{FF2B5EF4-FFF2-40B4-BE49-F238E27FC236}">
                  <a16:creationId xmlns:a16="http://schemas.microsoft.com/office/drawing/2014/main" id="{00000000-0008-0000-0200-00002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539</xdr:row>
          <xdr:rowOff>38100</xdr:rowOff>
        </xdr:from>
        <xdr:to>
          <xdr:col>10</xdr:col>
          <xdr:colOff>38100</xdr:colOff>
          <xdr:row>540</xdr:row>
          <xdr:rowOff>38100</xdr:rowOff>
        </xdr:to>
        <xdr:sp macro="" textlink="">
          <xdr:nvSpPr>
            <xdr:cNvPr id="2862" name="Check Box 814" hidden="1">
              <a:extLst>
                <a:ext uri="{63B3BB69-23CF-44E3-9099-C40C66FF867C}">
                  <a14:compatExt spid="_x0000_s2862"/>
                </a:ext>
                <a:ext uri="{FF2B5EF4-FFF2-40B4-BE49-F238E27FC236}">
                  <a16:creationId xmlns:a16="http://schemas.microsoft.com/office/drawing/2014/main" id="{00000000-0008-0000-0200-00002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546</xdr:row>
          <xdr:rowOff>38100</xdr:rowOff>
        </xdr:from>
        <xdr:to>
          <xdr:col>9</xdr:col>
          <xdr:colOff>342900</xdr:colOff>
          <xdr:row>547</xdr:row>
          <xdr:rowOff>38100</xdr:rowOff>
        </xdr:to>
        <xdr:sp macro="" textlink="">
          <xdr:nvSpPr>
            <xdr:cNvPr id="2864" name="Check Box 816" hidden="1">
              <a:extLst>
                <a:ext uri="{63B3BB69-23CF-44E3-9099-C40C66FF867C}">
                  <a14:compatExt spid="_x0000_s2864"/>
                </a:ext>
                <a:ext uri="{FF2B5EF4-FFF2-40B4-BE49-F238E27FC236}">
                  <a16:creationId xmlns:a16="http://schemas.microsoft.com/office/drawing/2014/main" id="{00000000-0008-0000-0200-00003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597</xdr:row>
          <xdr:rowOff>47625</xdr:rowOff>
        </xdr:from>
        <xdr:to>
          <xdr:col>9</xdr:col>
          <xdr:colOff>342900</xdr:colOff>
          <xdr:row>598</xdr:row>
          <xdr:rowOff>76200</xdr:rowOff>
        </xdr:to>
        <xdr:sp macro="" textlink="">
          <xdr:nvSpPr>
            <xdr:cNvPr id="2865" name="Check Box 817" hidden="1">
              <a:extLst>
                <a:ext uri="{63B3BB69-23CF-44E3-9099-C40C66FF867C}">
                  <a14:compatExt spid="_x0000_s2865"/>
                </a:ext>
                <a:ext uri="{FF2B5EF4-FFF2-40B4-BE49-F238E27FC236}">
                  <a16:creationId xmlns:a16="http://schemas.microsoft.com/office/drawing/2014/main" id="{00000000-0008-0000-0200-00003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108</xdr:row>
          <xdr:rowOff>38100</xdr:rowOff>
        </xdr:from>
        <xdr:to>
          <xdr:col>10</xdr:col>
          <xdr:colOff>0</xdr:colOff>
          <xdr:row>109</xdr:row>
          <xdr:rowOff>38100</xdr:rowOff>
        </xdr:to>
        <xdr:sp macro="" textlink="">
          <xdr:nvSpPr>
            <xdr:cNvPr id="2876" name="Check Box 828" hidden="1">
              <a:extLst>
                <a:ext uri="{63B3BB69-23CF-44E3-9099-C40C66FF867C}">
                  <a14:compatExt spid="_x0000_s2876"/>
                </a:ext>
                <a:ext uri="{FF2B5EF4-FFF2-40B4-BE49-F238E27FC236}">
                  <a16:creationId xmlns:a16="http://schemas.microsoft.com/office/drawing/2014/main" id="{00000000-0008-0000-0200-00003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315</xdr:row>
          <xdr:rowOff>28575</xdr:rowOff>
        </xdr:from>
        <xdr:to>
          <xdr:col>10</xdr:col>
          <xdr:colOff>266700</xdr:colOff>
          <xdr:row>315</xdr:row>
          <xdr:rowOff>190500</xdr:rowOff>
        </xdr:to>
        <xdr:sp macro="" textlink="">
          <xdr:nvSpPr>
            <xdr:cNvPr id="2878" name="Check Box 830" hidden="1">
              <a:extLst>
                <a:ext uri="{63B3BB69-23CF-44E3-9099-C40C66FF867C}">
                  <a14:compatExt spid="_x0000_s2878"/>
                </a:ext>
                <a:ext uri="{FF2B5EF4-FFF2-40B4-BE49-F238E27FC236}">
                  <a16:creationId xmlns:a16="http://schemas.microsoft.com/office/drawing/2014/main" id="{00000000-0008-0000-0200-00003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766083</xdr:colOff>
      <xdr:row>108</xdr:row>
      <xdr:rowOff>9525</xdr:rowOff>
    </xdr:from>
    <xdr:ext cx="155122" cy="162065"/>
    <xdr:sp macro="" textlink="">
      <xdr:nvSpPr>
        <xdr:cNvPr id="119" name="Rectangle 118">
          <a:extLst>
            <a:ext uri="{FF2B5EF4-FFF2-40B4-BE49-F238E27FC236}">
              <a16:creationId xmlns:a16="http://schemas.microsoft.com/office/drawing/2014/main" id="{00000000-0008-0000-0200-000077000000}"/>
            </a:ext>
          </a:extLst>
        </xdr:cNvPr>
        <xdr:cNvSpPr/>
      </xdr:nvSpPr>
      <xdr:spPr>
        <a:xfrm>
          <a:off x="4328433" y="20259675"/>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marL="0" indent="0"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ea typeface="+mn-ea"/>
              <a:cs typeface="+mn-cs"/>
            </a:rPr>
            <a:t>i</a:t>
          </a:r>
        </a:p>
      </xdr:txBody>
    </xdr:sp>
    <xdr:clientData/>
  </xdr:oneCellAnchor>
  <xdr:oneCellAnchor>
    <xdr:from>
      <xdr:col>8</xdr:col>
      <xdr:colOff>777240</xdr:colOff>
      <xdr:row>504</xdr:row>
      <xdr:rowOff>0</xdr:rowOff>
    </xdr:from>
    <xdr:ext cx="155122" cy="162065"/>
    <xdr:sp macro="" textlink="">
      <xdr:nvSpPr>
        <xdr:cNvPr id="120" name="Rectangle 119">
          <a:extLst>
            <a:ext uri="{FF2B5EF4-FFF2-40B4-BE49-F238E27FC236}">
              <a16:creationId xmlns:a16="http://schemas.microsoft.com/office/drawing/2014/main" id="{00000000-0008-0000-0200-000078000000}"/>
            </a:ext>
          </a:extLst>
        </xdr:cNvPr>
        <xdr:cNvSpPr/>
      </xdr:nvSpPr>
      <xdr:spPr>
        <a:xfrm>
          <a:off x="4404360" y="81290160"/>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781050</xdr:colOff>
      <xdr:row>532</xdr:row>
      <xdr:rowOff>9525</xdr:rowOff>
    </xdr:from>
    <xdr:ext cx="155122" cy="162065"/>
    <xdr:sp macro="" textlink="">
      <xdr:nvSpPr>
        <xdr:cNvPr id="121" name="Rectangle 120">
          <a:extLst>
            <a:ext uri="{FF2B5EF4-FFF2-40B4-BE49-F238E27FC236}">
              <a16:creationId xmlns:a16="http://schemas.microsoft.com/office/drawing/2014/main" id="{00000000-0008-0000-0200-000079000000}"/>
            </a:ext>
          </a:extLst>
        </xdr:cNvPr>
        <xdr:cNvSpPr/>
      </xdr:nvSpPr>
      <xdr:spPr>
        <a:xfrm>
          <a:off x="4324350" y="88020525"/>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mc:AlternateContent xmlns:mc="http://schemas.openxmlformats.org/markup-compatibility/2006">
    <mc:Choice xmlns:a14="http://schemas.microsoft.com/office/drawing/2010/main" Requires="a14">
      <xdr:twoCellAnchor editAs="oneCell">
        <xdr:from>
          <xdr:col>9</xdr:col>
          <xdr:colOff>28575</xdr:colOff>
          <xdr:row>606</xdr:row>
          <xdr:rowOff>47625</xdr:rowOff>
        </xdr:from>
        <xdr:to>
          <xdr:col>9</xdr:col>
          <xdr:colOff>342900</xdr:colOff>
          <xdr:row>607</xdr:row>
          <xdr:rowOff>76200</xdr:rowOff>
        </xdr:to>
        <xdr:sp macro="" textlink="">
          <xdr:nvSpPr>
            <xdr:cNvPr id="2883" name="Check Box 835" hidden="1">
              <a:extLst>
                <a:ext uri="{63B3BB69-23CF-44E3-9099-C40C66FF867C}">
                  <a14:compatExt spid="_x0000_s2883"/>
                </a:ext>
                <a:ext uri="{FF2B5EF4-FFF2-40B4-BE49-F238E27FC236}">
                  <a16:creationId xmlns:a16="http://schemas.microsoft.com/office/drawing/2014/main" id="{00000000-0008-0000-0200-00004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246</xdr:row>
          <xdr:rowOff>66675</xdr:rowOff>
        </xdr:from>
        <xdr:to>
          <xdr:col>9</xdr:col>
          <xdr:colOff>342900</xdr:colOff>
          <xdr:row>247</xdr:row>
          <xdr:rowOff>0</xdr:rowOff>
        </xdr:to>
        <xdr:sp macro="" textlink="">
          <xdr:nvSpPr>
            <xdr:cNvPr id="2884" name="Check Box 3.5" hidden="1">
              <a:extLst>
                <a:ext uri="{63B3BB69-23CF-44E3-9099-C40C66FF867C}">
                  <a14:compatExt spid="_x0000_s2884"/>
                </a:ext>
                <a:ext uri="{FF2B5EF4-FFF2-40B4-BE49-F238E27FC236}">
                  <a16:creationId xmlns:a16="http://schemas.microsoft.com/office/drawing/2014/main" id="{00000000-0008-0000-0200-00004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781050</xdr:colOff>
      <xdr:row>554</xdr:row>
      <xdr:rowOff>15240</xdr:rowOff>
    </xdr:from>
    <xdr:ext cx="155122" cy="162065"/>
    <xdr:sp macro="" textlink="">
      <xdr:nvSpPr>
        <xdr:cNvPr id="112" name="Rectangle 111">
          <a:extLst>
            <a:ext uri="{FF2B5EF4-FFF2-40B4-BE49-F238E27FC236}">
              <a16:creationId xmlns:a16="http://schemas.microsoft.com/office/drawing/2014/main" id="{00000000-0008-0000-0200-000070000000}"/>
            </a:ext>
          </a:extLst>
        </xdr:cNvPr>
        <xdr:cNvSpPr/>
      </xdr:nvSpPr>
      <xdr:spPr>
        <a:xfrm>
          <a:off x="4343400" y="102942390"/>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762000</xdr:colOff>
      <xdr:row>121</xdr:row>
      <xdr:rowOff>0</xdr:rowOff>
    </xdr:from>
    <xdr:ext cx="155122" cy="162065"/>
    <xdr:sp macro="" textlink="">
      <xdr:nvSpPr>
        <xdr:cNvPr id="115" name="Rectangle 114">
          <a:extLst>
            <a:ext uri="{FF2B5EF4-FFF2-40B4-BE49-F238E27FC236}">
              <a16:creationId xmlns:a16="http://schemas.microsoft.com/office/drawing/2014/main" id="{00000000-0008-0000-0200-000073000000}"/>
            </a:ext>
          </a:extLst>
        </xdr:cNvPr>
        <xdr:cNvSpPr/>
      </xdr:nvSpPr>
      <xdr:spPr>
        <a:xfrm>
          <a:off x="4305300" y="22269450"/>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marL="0" indent="0"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ea typeface="+mn-ea"/>
              <a:cs typeface="+mn-cs"/>
            </a:rPr>
            <a:t>i</a:t>
          </a:r>
        </a:p>
      </xdr:txBody>
    </xdr:sp>
    <xdr:clientData/>
  </xdr:oneCellAnchor>
  <mc:AlternateContent xmlns:mc="http://schemas.openxmlformats.org/markup-compatibility/2006">
    <mc:Choice xmlns:a14="http://schemas.microsoft.com/office/drawing/2010/main" Requires="a14">
      <xdr:twoCellAnchor editAs="oneCell">
        <xdr:from>
          <xdr:col>9</xdr:col>
          <xdr:colOff>19050</xdr:colOff>
          <xdr:row>121</xdr:row>
          <xdr:rowOff>38100</xdr:rowOff>
        </xdr:from>
        <xdr:to>
          <xdr:col>10</xdr:col>
          <xdr:colOff>0</xdr:colOff>
          <xdr:row>122</xdr:row>
          <xdr:rowOff>0</xdr:rowOff>
        </xdr:to>
        <xdr:sp macro="" textlink="">
          <xdr:nvSpPr>
            <xdr:cNvPr id="2888" name="Check Box 840" hidden="1">
              <a:extLst>
                <a:ext uri="{63B3BB69-23CF-44E3-9099-C40C66FF867C}">
                  <a14:compatExt spid="_x0000_s2888"/>
                </a:ext>
                <a:ext uri="{FF2B5EF4-FFF2-40B4-BE49-F238E27FC236}">
                  <a16:creationId xmlns:a16="http://schemas.microsoft.com/office/drawing/2014/main" id="{00000000-0008-0000-0200-00004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152</xdr:row>
          <xdr:rowOff>38100</xdr:rowOff>
        </xdr:from>
        <xdr:to>
          <xdr:col>10</xdr:col>
          <xdr:colOff>0</xdr:colOff>
          <xdr:row>153</xdr:row>
          <xdr:rowOff>76200</xdr:rowOff>
        </xdr:to>
        <xdr:sp macro="" textlink="">
          <xdr:nvSpPr>
            <xdr:cNvPr id="2889" name="Check Box 841" hidden="1">
              <a:extLst>
                <a:ext uri="{63B3BB69-23CF-44E3-9099-C40C66FF867C}">
                  <a14:compatExt spid="_x0000_s2889"/>
                </a:ext>
                <a:ext uri="{FF2B5EF4-FFF2-40B4-BE49-F238E27FC236}">
                  <a16:creationId xmlns:a16="http://schemas.microsoft.com/office/drawing/2014/main" id="{00000000-0008-0000-0200-00004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249</xdr:row>
          <xdr:rowOff>38100</xdr:rowOff>
        </xdr:from>
        <xdr:to>
          <xdr:col>9</xdr:col>
          <xdr:colOff>342900</xdr:colOff>
          <xdr:row>250</xdr:row>
          <xdr:rowOff>38100</xdr:rowOff>
        </xdr:to>
        <xdr:sp macro="" textlink="">
          <xdr:nvSpPr>
            <xdr:cNvPr id="2890" name="Check Box 842" hidden="1">
              <a:extLst>
                <a:ext uri="{63B3BB69-23CF-44E3-9099-C40C66FF867C}">
                  <a14:compatExt spid="_x0000_s2890"/>
                </a:ext>
                <a:ext uri="{FF2B5EF4-FFF2-40B4-BE49-F238E27FC236}">
                  <a16:creationId xmlns:a16="http://schemas.microsoft.com/office/drawing/2014/main" id="{00000000-0008-0000-0200-00004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495</xdr:row>
          <xdr:rowOff>57150</xdr:rowOff>
        </xdr:from>
        <xdr:to>
          <xdr:col>9</xdr:col>
          <xdr:colOff>381000</xdr:colOff>
          <xdr:row>496</xdr:row>
          <xdr:rowOff>76200</xdr:rowOff>
        </xdr:to>
        <xdr:sp macro="" textlink="">
          <xdr:nvSpPr>
            <xdr:cNvPr id="2891" name="Check Box 843" hidden="1">
              <a:extLst>
                <a:ext uri="{63B3BB69-23CF-44E3-9099-C40C66FF867C}">
                  <a14:compatExt spid="_x0000_s2891"/>
                </a:ext>
                <a:ext uri="{FF2B5EF4-FFF2-40B4-BE49-F238E27FC236}">
                  <a16:creationId xmlns:a16="http://schemas.microsoft.com/office/drawing/2014/main" id="{00000000-0008-0000-0200-00004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584</xdr:row>
          <xdr:rowOff>0</xdr:rowOff>
        </xdr:from>
        <xdr:to>
          <xdr:col>10</xdr:col>
          <xdr:colOff>0</xdr:colOff>
          <xdr:row>585</xdr:row>
          <xdr:rowOff>38100</xdr:rowOff>
        </xdr:to>
        <xdr:sp macro="" textlink="">
          <xdr:nvSpPr>
            <xdr:cNvPr id="2892" name="Check Box 844" hidden="1">
              <a:extLst>
                <a:ext uri="{63B3BB69-23CF-44E3-9099-C40C66FF867C}">
                  <a14:compatExt spid="_x0000_s2892"/>
                </a:ext>
                <a:ext uri="{FF2B5EF4-FFF2-40B4-BE49-F238E27FC236}">
                  <a16:creationId xmlns:a16="http://schemas.microsoft.com/office/drawing/2014/main" id="{00000000-0008-0000-0200-00004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593</xdr:row>
          <xdr:rowOff>19050</xdr:rowOff>
        </xdr:from>
        <xdr:to>
          <xdr:col>10</xdr:col>
          <xdr:colOff>38100</xdr:colOff>
          <xdr:row>594</xdr:row>
          <xdr:rowOff>0</xdr:rowOff>
        </xdr:to>
        <xdr:sp macro="" textlink="">
          <xdr:nvSpPr>
            <xdr:cNvPr id="2893" name="Check Box 845" hidden="1">
              <a:extLst>
                <a:ext uri="{63B3BB69-23CF-44E3-9099-C40C66FF867C}">
                  <a14:compatExt spid="_x0000_s2893"/>
                </a:ext>
                <a:ext uri="{FF2B5EF4-FFF2-40B4-BE49-F238E27FC236}">
                  <a16:creationId xmlns:a16="http://schemas.microsoft.com/office/drawing/2014/main" id="{00000000-0008-0000-0200-00004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613</xdr:row>
          <xdr:rowOff>190500</xdr:rowOff>
        </xdr:from>
        <xdr:to>
          <xdr:col>9</xdr:col>
          <xdr:colOff>266700</xdr:colOff>
          <xdr:row>614</xdr:row>
          <xdr:rowOff>190500</xdr:rowOff>
        </xdr:to>
        <xdr:sp macro="" textlink="">
          <xdr:nvSpPr>
            <xdr:cNvPr id="2897" name="Check Box 11.0" hidden="1">
              <a:extLst>
                <a:ext uri="{63B3BB69-23CF-44E3-9099-C40C66FF867C}">
                  <a14:compatExt spid="_x0000_s2897"/>
                </a:ext>
                <a:ext uri="{FF2B5EF4-FFF2-40B4-BE49-F238E27FC236}">
                  <a16:creationId xmlns:a16="http://schemas.microsoft.com/office/drawing/2014/main" id="{00000000-0008-0000-0200-00005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782</xdr:row>
          <xdr:rowOff>190500</xdr:rowOff>
        </xdr:from>
        <xdr:to>
          <xdr:col>9</xdr:col>
          <xdr:colOff>266700</xdr:colOff>
          <xdr:row>784</xdr:row>
          <xdr:rowOff>0</xdr:rowOff>
        </xdr:to>
        <xdr:sp macro="" textlink="">
          <xdr:nvSpPr>
            <xdr:cNvPr id="2906" name="Check Box 858" hidden="1">
              <a:extLst>
                <a:ext uri="{63B3BB69-23CF-44E3-9099-C40C66FF867C}">
                  <a14:compatExt spid="_x0000_s2906"/>
                </a:ext>
                <a:ext uri="{FF2B5EF4-FFF2-40B4-BE49-F238E27FC236}">
                  <a16:creationId xmlns:a16="http://schemas.microsoft.com/office/drawing/2014/main" id="{00000000-0008-0000-0200-00005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771525</xdr:colOff>
      <xdr:row>760</xdr:row>
      <xdr:rowOff>0</xdr:rowOff>
    </xdr:from>
    <xdr:ext cx="155122" cy="162065"/>
    <xdr:sp macro="" textlink="">
      <xdr:nvSpPr>
        <xdr:cNvPr id="130" name="Rectangle 129">
          <a:extLst>
            <a:ext uri="{FF2B5EF4-FFF2-40B4-BE49-F238E27FC236}">
              <a16:creationId xmlns:a16="http://schemas.microsoft.com/office/drawing/2014/main" id="{00000000-0008-0000-0200-000082000000}"/>
            </a:ext>
          </a:extLst>
        </xdr:cNvPr>
        <xdr:cNvSpPr/>
      </xdr:nvSpPr>
      <xdr:spPr>
        <a:xfrm>
          <a:off x="4314825" y="139245975"/>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762000</xdr:colOff>
      <xdr:row>789</xdr:row>
      <xdr:rowOff>0</xdr:rowOff>
    </xdr:from>
    <xdr:ext cx="155122" cy="162065"/>
    <xdr:sp macro="" textlink="">
      <xdr:nvSpPr>
        <xdr:cNvPr id="131" name="Rectangle 130">
          <a:extLst>
            <a:ext uri="{FF2B5EF4-FFF2-40B4-BE49-F238E27FC236}">
              <a16:creationId xmlns:a16="http://schemas.microsoft.com/office/drawing/2014/main" id="{00000000-0008-0000-0200-000083000000}"/>
            </a:ext>
          </a:extLst>
        </xdr:cNvPr>
        <xdr:cNvSpPr/>
      </xdr:nvSpPr>
      <xdr:spPr>
        <a:xfrm>
          <a:off x="4324350" y="146513550"/>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mc:AlternateContent xmlns:mc="http://schemas.openxmlformats.org/markup-compatibility/2006">
    <mc:Choice xmlns:a14="http://schemas.microsoft.com/office/drawing/2010/main" Requires="a14">
      <xdr:twoCellAnchor editAs="oneCell">
        <xdr:from>
          <xdr:col>9</xdr:col>
          <xdr:colOff>28575</xdr:colOff>
          <xdr:row>623</xdr:row>
          <xdr:rowOff>9525</xdr:rowOff>
        </xdr:from>
        <xdr:to>
          <xdr:col>9</xdr:col>
          <xdr:colOff>304800</xdr:colOff>
          <xdr:row>624</xdr:row>
          <xdr:rowOff>76200</xdr:rowOff>
        </xdr:to>
        <xdr:sp macro="" textlink="">
          <xdr:nvSpPr>
            <xdr:cNvPr id="2915" name="Check Box 867" hidden="1">
              <a:extLst>
                <a:ext uri="{63B3BB69-23CF-44E3-9099-C40C66FF867C}">
                  <a14:compatExt spid="_x0000_s2915"/>
                </a:ext>
                <a:ext uri="{FF2B5EF4-FFF2-40B4-BE49-F238E27FC236}">
                  <a16:creationId xmlns:a16="http://schemas.microsoft.com/office/drawing/2014/main" id="{00000000-0008-0000-0200-00006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628</xdr:row>
          <xdr:rowOff>9525</xdr:rowOff>
        </xdr:from>
        <xdr:to>
          <xdr:col>9</xdr:col>
          <xdr:colOff>304800</xdr:colOff>
          <xdr:row>629</xdr:row>
          <xdr:rowOff>76200</xdr:rowOff>
        </xdr:to>
        <xdr:sp macro="" textlink="">
          <xdr:nvSpPr>
            <xdr:cNvPr id="2916" name="Check Box 868" hidden="1">
              <a:extLst>
                <a:ext uri="{63B3BB69-23CF-44E3-9099-C40C66FF867C}">
                  <a14:compatExt spid="_x0000_s2916"/>
                </a:ext>
                <a:ext uri="{FF2B5EF4-FFF2-40B4-BE49-F238E27FC236}">
                  <a16:creationId xmlns:a16="http://schemas.microsoft.com/office/drawing/2014/main" id="{00000000-0008-0000-0200-00006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637</xdr:row>
          <xdr:rowOff>9525</xdr:rowOff>
        </xdr:from>
        <xdr:to>
          <xdr:col>9</xdr:col>
          <xdr:colOff>304800</xdr:colOff>
          <xdr:row>638</xdr:row>
          <xdr:rowOff>76200</xdr:rowOff>
        </xdr:to>
        <xdr:sp macro="" textlink="">
          <xdr:nvSpPr>
            <xdr:cNvPr id="2917" name="Check Box 869" hidden="1">
              <a:extLst>
                <a:ext uri="{63B3BB69-23CF-44E3-9099-C40C66FF867C}">
                  <a14:compatExt spid="_x0000_s2917"/>
                </a:ext>
                <a:ext uri="{FF2B5EF4-FFF2-40B4-BE49-F238E27FC236}">
                  <a16:creationId xmlns:a16="http://schemas.microsoft.com/office/drawing/2014/main" id="{00000000-0008-0000-0200-00006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657</xdr:row>
          <xdr:rowOff>9525</xdr:rowOff>
        </xdr:from>
        <xdr:to>
          <xdr:col>9</xdr:col>
          <xdr:colOff>304800</xdr:colOff>
          <xdr:row>658</xdr:row>
          <xdr:rowOff>76200</xdr:rowOff>
        </xdr:to>
        <xdr:sp macro="" textlink="">
          <xdr:nvSpPr>
            <xdr:cNvPr id="2918" name="Check Box 870" hidden="1">
              <a:extLst>
                <a:ext uri="{63B3BB69-23CF-44E3-9099-C40C66FF867C}">
                  <a14:compatExt spid="_x0000_s2918"/>
                </a:ext>
                <a:ext uri="{FF2B5EF4-FFF2-40B4-BE49-F238E27FC236}">
                  <a16:creationId xmlns:a16="http://schemas.microsoft.com/office/drawing/2014/main" id="{00000000-0008-0000-0200-00006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714</xdr:row>
          <xdr:rowOff>9525</xdr:rowOff>
        </xdr:from>
        <xdr:to>
          <xdr:col>9</xdr:col>
          <xdr:colOff>304800</xdr:colOff>
          <xdr:row>715</xdr:row>
          <xdr:rowOff>76200</xdr:rowOff>
        </xdr:to>
        <xdr:sp macro="" textlink="">
          <xdr:nvSpPr>
            <xdr:cNvPr id="2919" name="Check Box 871" hidden="1">
              <a:extLst>
                <a:ext uri="{63B3BB69-23CF-44E3-9099-C40C66FF867C}">
                  <a14:compatExt spid="_x0000_s2919"/>
                </a:ext>
                <a:ext uri="{FF2B5EF4-FFF2-40B4-BE49-F238E27FC236}">
                  <a16:creationId xmlns:a16="http://schemas.microsoft.com/office/drawing/2014/main" id="{00000000-0008-0000-0200-00006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726</xdr:row>
          <xdr:rowOff>9525</xdr:rowOff>
        </xdr:from>
        <xdr:to>
          <xdr:col>9</xdr:col>
          <xdr:colOff>304800</xdr:colOff>
          <xdr:row>727</xdr:row>
          <xdr:rowOff>76200</xdr:rowOff>
        </xdr:to>
        <xdr:sp macro="" textlink="">
          <xdr:nvSpPr>
            <xdr:cNvPr id="2920" name="Check Box 872" hidden="1">
              <a:extLst>
                <a:ext uri="{63B3BB69-23CF-44E3-9099-C40C66FF867C}">
                  <a14:compatExt spid="_x0000_s2920"/>
                </a:ext>
                <a:ext uri="{FF2B5EF4-FFF2-40B4-BE49-F238E27FC236}">
                  <a16:creationId xmlns:a16="http://schemas.microsoft.com/office/drawing/2014/main" id="{00000000-0008-0000-0200-00006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736</xdr:row>
          <xdr:rowOff>9525</xdr:rowOff>
        </xdr:from>
        <xdr:to>
          <xdr:col>9</xdr:col>
          <xdr:colOff>304800</xdr:colOff>
          <xdr:row>738</xdr:row>
          <xdr:rowOff>0</xdr:rowOff>
        </xdr:to>
        <xdr:sp macro="" textlink="">
          <xdr:nvSpPr>
            <xdr:cNvPr id="2921" name="Check Box 873" hidden="1">
              <a:extLst>
                <a:ext uri="{63B3BB69-23CF-44E3-9099-C40C66FF867C}">
                  <a14:compatExt spid="_x0000_s2921"/>
                </a:ext>
                <a:ext uri="{FF2B5EF4-FFF2-40B4-BE49-F238E27FC236}">
                  <a16:creationId xmlns:a16="http://schemas.microsoft.com/office/drawing/2014/main" id="{00000000-0008-0000-0200-00006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741</xdr:row>
          <xdr:rowOff>9525</xdr:rowOff>
        </xdr:from>
        <xdr:to>
          <xdr:col>9</xdr:col>
          <xdr:colOff>304800</xdr:colOff>
          <xdr:row>742</xdr:row>
          <xdr:rowOff>76200</xdr:rowOff>
        </xdr:to>
        <xdr:sp macro="" textlink="">
          <xdr:nvSpPr>
            <xdr:cNvPr id="2922" name="Check Box 874" hidden="1">
              <a:extLst>
                <a:ext uri="{63B3BB69-23CF-44E3-9099-C40C66FF867C}">
                  <a14:compatExt spid="_x0000_s2922"/>
                </a:ext>
                <a:ext uri="{FF2B5EF4-FFF2-40B4-BE49-F238E27FC236}">
                  <a16:creationId xmlns:a16="http://schemas.microsoft.com/office/drawing/2014/main" id="{00000000-0008-0000-0200-00006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767</xdr:row>
          <xdr:rowOff>9525</xdr:rowOff>
        </xdr:from>
        <xdr:to>
          <xdr:col>9</xdr:col>
          <xdr:colOff>304800</xdr:colOff>
          <xdr:row>768</xdr:row>
          <xdr:rowOff>76200</xdr:rowOff>
        </xdr:to>
        <xdr:sp macro="" textlink="">
          <xdr:nvSpPr>
            <xdr:cNvPr id="2923" name="Check Box 875" hidden="1">
              <a:extLst>
                <a:ext uri="{63B3BB69-23CF-44E3-9099-C40C66FF867C}">
                  <a14:compatExt spid="_x0000_s2923"/>
                </a:ext>
                <a:ext uri="{FF2B5EF4-FFF2-40B4-BE49-F238E27FC236}">
                  <a16:creationId xmlns:a16="http://schemas.microsoft.com/office/drawing/2014/main" id="{00000000-0008-0000-0200-00006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776</xdr:row>
          <xdr:rowOff>9525</xdr:rowOff>
        </xdr:from>
        <xdr:to>
          <xdr:col>9</xdr:col>
          <xdr:colOff>304800</xdr:colOff>
          <xdr:row>777</xdr:row>
          <xdr:rowOff>76200</xdr:rowOff>
        </xdr:to>
        <xdr:sp macro="" textlink="">
          <xdr:nvSpPr>
            <xdr:cNvPr id="2924" name="Check Box 876" hidden="1">
              <a:extLst>
                <a:ext uri="{63B3BB69-23CF-44E3-9099-C40C66FF867C}">
                  <a14:compatExt spid="_x0000_s2924"/>
                </a:ext>
                <a:ext uri="{FF2B5EF4-FFF2-40B4-BE49-F238E27FC236}">
                  <a16:creationId xmlns:a16="http://schemas.microsoft.com/office/drawing/2014/main" id="{00000000-0008-0000-0200-00006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793</xdr:row>
          <xdr:rowOff>9525</xdr:rowOff>
        </xdr:from>
        <xdr:to>
          <xdr:col>9</xdr:col>
          <xdr:colOff>304800</xdr:colOff>
          <xdr:row>794</xdr:row>
          <xdr:rowOff>76200</xdr:rowOff>
        </xdr:to>
        <xdr:sp macro="" textlink="">
          <xdr:nvSpPr>
            <xdr:cNvPr id="2925" name="Check Box 877" hidden="1">
              <a:extLst>
                <a:ext uri="{63B3BB69-23CF-44E3-9099-C40C66FF867C}">
                  <a14:compatExt spid="_x0000_s2925"/>
                </a:ext>
                <a:ext uri="{FF2B5EF4-FFF2-40B4-BE49-F238E27FC236}">
                  <a16:creationId xmlns:a16="http://schemas.microsoft.com/office/drawing/2014/main" id="{00000000-0008-0000-0200-00006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796</xdr:row>
          <xdr:rowOff>9525</xdr:rowOff>
        </xdr:from>
        <xdr:to>
          <xdr:col>9</xdr:col>
          <xdr:colOff>304800</xdr:colOff>
          <xdr:row>797</xdr:row>
          <xdr:rowOff>76200</xdr:rowOff>
        </xdr:to>
        <xdr:sp macro="" textlink="">
          <xdr:nvSpPr>
            <xdr:cNvPr id="2926" name="Check Box 878" hidden="1">
              <a:extLst>
                <a:ext uri="{63B3BB69-23CF-44E3-9099-C40C66FF867C}">
                  <a14:compatExt spid="_x0000_s2926"/>
                </a:ext>
                <a:ext uri="{FF2B5EF4-FFF2-40B4-BE49-F238E27FC236}">
                  <a16:creationId xmlns:a16="http://schemas.microsoft.com/office/drawing/2014/main" id="{00000000-0008-0000-0200-00006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802</xdr:row>
          <xdr:rowOff>9525</xdr:rowOff>
        </xdr:from>
        <xdr:to>
          <xdr:col>9</xdr:col>
          <xdr:colOff>304800</xdr:colOff>
          <xdr:row>803</xdr:row>
          <xdr:rowOff>76200</xdr:rowOff>
        </xdr:to>
        <xdr:sp macro="" textlink="">
          <xdr:nvSpPr>
            <xdr:cNvPr id="2927" name="Check Box 879" hidden="1">
              <a:extLst>
                <a:ext uri="{63B3BB69-23CF-44E3-9099-C40C66FF867C}">
                  <a14:compatExt spid="_x0000_s2927"/>
                </a:ext>
                <a:ext uri="{FF2B5EF4-FFF2-40B4-BE49-F238E27FC236}">
                  <a16:creationId xmlns:a16="http://schemas.microsoft.com/office/drawing/2014/main" id="{00000000-0008-0000-0200-00006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806</xdr:row>
          <xdr:rowOff>9525</xdr:rowOff>
        </xdr:from>
        <xdr:to>
          <xdr:col>9</xdr:col>
          <xdr:colOff>304800</xdr:colOff>
          <xdr:row>807</xdr:row>
          <xdr:rowOff>76200</xdr:rowOff>
        </xdr:to>
        <xdr:sp macro="" textlink="">
          <xdr:nvSpPr>
            <xdr:cNvPr id="2928" name="Check Box 880" hidden="1">
              <a:extLst>
                <a:ext uri="{63B3BB69-23CF-44E3-9099-C40C66FF867C}">
                  <a14:compatExt spid="_x0000_s2928"/>
                </a:ext>
                <a:ext uri="{FF2B5EF4-FFF2-40B4-BE49-F238E27FC236}">
                  <a16:creationId xmlns:a16="http://schemas.microsoft.com/office/drawing/2014/main" id="{00000000-0008-0000-0200-00007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835</xdr:row>
          <xdr:rowOff>9525</xdr:rowOff>
        </xdr:from>
        <xdr:to>
          <xdr:col>9</xdr:col>
          <xdr:colOff>304800</xdr:colOff>
          <xdr:row>836</xdr:row>
          <xdr:rowOff>76200</xdr:rowOff>
        </xdr:to>
        <xdr:sp macro="" textlink="">
          <xdr:nvSpPr>
            <xdr:cNvPr id="2929" name="Check Box 881" hidden="1">
              <a:extLst>
                <a:ext uri="{63B3BB69-23CF-44E3-9099-C40C66FF867C}">
                  <a14:compatExt spid="_x0000_s2929"/>
                </a:ext>
                <a:ext uri="{FF2B5EF4-FFF2-40B4-BE49-F238E27FC236}">
                  <a16:creationId xmlns:a16="http://schemas.microsoft.com/office/drawing/2014/main" id="{00000000-0008-0000-0200-00007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153</xdr:row>
          <xdr:rowOff>47625</xdr:rowOff>
        </xdr:from>
        <xdr:to>
          <xdr:col>10</xdr:col>
          <xdr:colOff>76200</xdr:colOff>
          <xdr:row>153</xdr:row>
          <xdr:rowOff>266700</xdr:rowOff>
        </xdr:to>
        <xdr:sp macro="" textlink="">
          <xdr:nvSpPr>
            <xdr:cNvPr id="2931" name="Check Box 883" hidden="1">
              <a:extLst>
                <a:ext uri="{63B3BB69-23CF-44E3-9099-C40C66FF867C}">
                  <a14:compatExt spid="_x0000_s2931"/>
                </a:ext>
                <a:ext uri="{FF2B5EF4-FFF2-40B4-BE49-F238E27FC236}">
                  <a16:creationId xmlns:a16="http://schemas.microsoft.com/office/drawing/2014/main" id="{00000000-0008-0000-0200-00007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840</xdr:row>
          <xdr:rowOff>190500</xdr:rowOff>
        </xdr:from>
        <xdr:to>
          <xdr:col>9</xdr:col>
          <xdr:colOff>266700</xdr:colOff>
          <xdr:row>842</xdr:row>
          <xdr:rowOff>0</xdr:rowOff>
        </xdr:to>
        <xdr:sp macro="" textlink="">
          <xdr:nvSpPr>
            <xdr:cNvPr id="3000" name="Check Box 952" hidden="1">
              <a:extLst>
                <a:ext uri="{63B3BB69-23CF-44E3-9099-C40C66FF867C}">
                  <a14:compatExt spid="_x0000_s3000"/>
                </a:ext>
                <a:ext uri="{FF2B5EF4-FFF2-40B4-BE49-F238E27FC236}">
                  <a16:creationId xmlns:a16="http://schemas.microsoft.com/office/drawing/2014/main" id="{00000000-0008-0000-0200-0000B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854</xdr:row>
          <xdr:rowOff>9525</xdr:rowOff>
        </xdr:from>
        <xdr:to>
          <xdr:col>9</xdr:col>
          <xdr:colOff>304800</xdr:colOff>
          <xdr:row>855</xdr:row>
          <xdr:rowOff>76200</xdr:rowOff>
        </xdr:to>
        <xdr:sp macro="" textlink="">
          <xdr:nvSpPr>
            <xdr:cNvPr id="3001" name="Check Box 953" hidden="1">
              <a:extLst>
                <a:ext uri="{63B3BB69-23CF-44E3-9099-C40C66FF867C}">
                  <a14:compatExt spid="_x0000_s3001"/>
                </a:ext>
                <a:ext uri="{FF2B5EF4-FFF2-40B4-BE49-F238E27FC236}">
                  <a16:creationId xmlns:a16="http://schemas.microsoft.com/office/drawing/2014/main" id="{00000000-0008-0000-0200-0000B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858</xdr:row>
          <xdr:rowOff>9525</xdr:rowOff>
        </xdr:from>
        <xdr:to>
          <xdr:col>9</xdr:col>
          <xdr:colOff>304800</xdr:colOff>
          <xdr:row>859</xdr:row>
          <xdr:rowOff>76200</xdr:rowOff>
        </xdr:to>
        <xdr:sp macro="" textlink="">
          <xdr:nvSpPr>
            <xdr:cNvPr id="3002" name="Check Box 954" hidden="1">
              <a:extLst>
                <a:ext uri="{63B3BB69-23CF-44E3-9099-C40C66FF867C}">
                  <a14:compatExt spid="_x0000_s3002"/>
                </a:ext>
                <a:ext uri="{FF2B5EF4-FFF2-40B4-BE49-F238E27FC236}">
                  <a16:creationId xmlns:a16="http://schemas.microsoft.com/office/drawing/2014/main" id="{00000000-0008-0000-0200-0000B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866</xdr:row>
          <xdr:rowOff>9525</xdr:rowOff>
        </xdr:from>
        <xdr:to>
          <xdr:col>9</xdr:col>
          <xdr:colOff>304800</xdr:colOff>
          <xdr:row>867</xdr:row>
          <xdr:rowOff>76200</xdr:rowOff>
        </xdr:to>
        <xdr:sp macro="" textlink="">
          <xdr:nvSpPr>
            <xdr:cNvPr id="3003" name="Check Box 955" hidden="1">
              <a:extLst>
                <a:ext uri="{63B3BB69-23CF-44E3-9099-C40C66FF867C}">
                  <a14:compatExt spid="_x0000_s3003"/>
                </a:ext>
                <a:ext uri="{FF2B5EF4-FFF2-40B4-BE49-F238E27FC236}">
                  <a16:creationId xmlns:a16="http://schemas.microsoft.com/office/drawing/2014/main" id="{00000000-0008-0000-0200-0000B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870</xdr:row>
          <xdr:rowOff>9525</xdr:rowOff>
        </xdr:from>
        <xdr:to>
          <xdr:col>9</xdr:col>
          <xdr:colOff>304800</xdr:colOff>
          <xdr:row>871</xdr:row>
          <xdr:rowOff>76200</xdr:rowOff>
        </xdr:to>
        <xdr:sp macro="" textlink="">
          <xdr:nvSpPr>
            <xdr:cNvPr id="3004" name="Check Box 956" hidden="1">
              <a:extLst>
                <a:ext uri="{63B3BB69-23CF-44E3-9099-C40C66FF867C}">
                  <a14:compatExt spid="_x0000_s3004"/>
                </a:ext>
                <a:ext uri="{FF2B5EF4-FFF2-40B4-BE49-F238E27FC236}">
                  <a16:creationId xmlns:a16="http://schemas.microsoft.com/office/drawing/2014/main" id="{00000000-0008-0000-0200-0000B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932</xdr:row>
          <xdr:rowOff>9525</xdr:rowOff>
        </xdr:from>
        <xdr:to>
          <xdr:col>9</xdr:col>
          <xdr:colOff>304800</xdr:colOff>
          <xdr:row>933</xdr:row>
          <xdr:rowOff>76200</xdr:rowOff>
        </xdr:to>
        <xdr:sp macro="" textlink="">
          <xdr:nvSpPr>
            <xdr:cNvPr id="3005" name="Check Box 957" hidden="1">
              <a:extLst>
                <a:ext uri="{63B3BB69-23CF-44E3-9099-C40C66FF867C}">
                  <a14:compatExt spid="_x0000_s3005"/>
                </a:ext>
                <a:ext uri="{FF2B5EF4-FFF2-40B4-BE49-F238E27FC236}">
                  <a16:creationId xmlns:a16="http://schemas.microsoft.com/office/drawing/2014/main" id="{00000000-0008-0000-0200-0000B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30</xdr:col>
      <xdr:colOff>0</xdr:colOff>
      <xdr:row>841</xdr:row>
      <xdr:rowOff>66261</xdr:rowOff>
    </xdr:from>
    <xdr:ext cx="184731" cy="264560"/>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0626587" y="1915104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SG" sz="1100"/>
        </a:p>
      </xdr:txBody>
    </xdr:sp>
    <xdr:clientData/>
  </xdr:oneCellAnchor>
  <mc:AlternateContent xmlns:mc="http://schemas.openxmlformats.org/markup-compatibility/2006">
    <mc:Choice xmlns:a14="http://schemas.microsoft.com/office/drawing/2010/main" Requires="a14">
      <xdr:twoCellAnchor editAs="oneCell">
        <xdr:from>
          <xdr:col>9</xdr:col>
          <xdr:colOff>19050</xdr:colOff>
          <xdr:row>132</xdr:row>
          <xdr:rowOff>38100</xdr:rowOff>
        </xdr:from>
        <xdr:to>
          <xdr:col>10</xdr:col>
          <xdr:colOff>0</xdr:colOff>
          <xdr:row>133</xdr:row>
          <xdr:rowOff>38100</xdr:rowOff>
        </xdr:to>
        <xdr:sp macro="" textlink="">
          <xdr:nvSpPr>
            <xdr:cNvPr id="3011" name="Check Box 963" hidden="1">
              <a:extLst>
                <a:ext uri="{63B3BB69-23CF-44E3-9099-C40C66FF867C}">
                  <a14:compatExt spid="_x0000_s3011"/>
                </a:ext>
                <a:ext uri="{FF2B5EF4-FFF2-40B4-BE49-F238E27FC236}">
                  <a16:creationId xmlns:a16="http://schemas.microsoft.com/office/drawing/2014/main" id="{00000000-0008-0000-0200-0000C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133</xdr:row>
          <xdr:rowOff>47625</xdr:rowOff>
        </xdr:from>
        <xdr:to>
          <xdr:col>10</xdr:col>
          <xdr:colOff>76200</xdr:colOff>
          <xdr:row>134</xdr:row>
          <xdr:rowOff>38100</xdr:rowOff>
        </xdr:to>
        <xdr:sp macro="" textlink="">
          <xdr:nvSpPr>
            <xdr:cNvPr id="3012" name="Check Box 964" hidden="1">
              <a:extLst>
                <a:ext uri="{63B3BB69-23CF-44E3-9099-C40C66FF867C}">
                  <a14:compatExt spid="_x0000_s3012"/>
                </a:ext>
                <a:ext uri="{FF2B5EF4-FFF2-40B4-BE49-F238E27FC236}">
                  <a16:creationId xmlns:a16="http://schemas.microsoft.com/office/drawing/2014/main" id="{00000000-0008-0000-0200-0000C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N.A.</a:t>
              </a:r>
            </a:p>
          </xdr:txBody>
        </xdr:sp>
        <xdr:clientData/>
      </xdr:twoCellAnchor>
    </mc:Choice>
    <mc:Fallback/>
  </mc:AlternateContent>
  <xdr:oneCellAnchor>
    <xdr:from>
      <xdr:col>8</xdr:col>
      <xdr:colOff>762000</xdr:colOff>
      <xdr:row>121</xdr:row>
      <xdr:rowOff>0</xdr:rowOff>
    </xdr:from>
    <xdr:ext cx="155122" cy="162065"/>
    <xdr:sp macro="" textlink="">
      <xdr:nvSpPr>
        <xdr:cNvPr id="171" name="Rectangle 170">
          <a:extLst>
            <a:ext uri="{FF2B5EF4-FFF2-40B4-BE49-F238E27FC236}">
              <a16:creationId xmlns:a16="http://schemas.microsoft.com/office/drawing/2014/main" id="{00000000-0008-0000-0200-0000AB000000}"/>
            </a:ext>
          </a:extLst>
        </xdr:cNvPr>
        <xdr:cNvSpPr/>
      </xdr:nvSpPr>
      <xdr:spPr>
        <a:xfrm>
          <a:off x="4324350" y="25126950"/>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marL="0" indent="0"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ea typeface="+mn-ea"/>
              <a:cs typeface="+mn-cs"/>
            </a:rPr>
            <a:t>i</a:t>
          </a:r>
        </a:p>
      </xdr:txBody>
    </xdr:sp>
    <xdr:clientData/>
  </xdr:oneCellAnchor>
  <xdr:oneCellAnchor>
    <xdr:from>
      <xdr:col>8</xdr:col>
      <xdr:colOff>776080</xdr:colOff>
      <xdr:row>449</xdr:row>
      <xdr:rowOff>9525</xdr:rowOff>
    </xdr:from>
    <xdr:ext cx="155122" cy="162065"/>
    <xdr:sp macro="" textlink="">
      <xdr:nvSpPr>
        <xdr:cNvPr id="172" name="Rectangle 171">
          <a:extLst>
            <a:ext uri="{FF2B5EF4-FFF2-40B4-BE49-F238E27FC236}">
              <a16:creationId xmlns:a16="http://schemas.microsoft.com/office/drawing/2014/main" id="{00000000-0008-0000-0200-0000AC000000}"/>
            </a:ext>
          </a:extLst>
        </xdr:cNvPr>
        <xdr:cNvSpPr/>
      </xdr:nvSpPr>
      <xdr:spPr>
        <a:xfrm>
          <a:off x="4338430" y="97135950"/>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781586</xdr:colOff>
      <xdr:row>452</xdr:row>
      <xdr:rowOff>0</xdr:rowOff>
    </xdr:from>
    <xdr:ext cx="155122" cy="162065"/>
    <xdr:sp macro="" textlink="">
      <xdr:nvSpPr>
        <xdr:cNvPr id="173" name="Rectangle 172">
          <a:extLst>
            <a:ext uri="{FF2B5EF4-FFF2-40B4-BE49-F238E27FC236}">
              <a16:creationId xmlns:a16="http://schemas.microsoft.com/office/drawing/2014/main" id="{00000000-0008-0000-0200-0000AD000000}"/>
            </a:ext>
          </a:extLst>
        </xdr:cNvPr>
        <xdr:cNvSpPr/>
      </xdr:nvSpPr>
      <xdr:spPr>
        <a:xfrm>
          <a:off x="4343936" y="97755075"/>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762000</xdr:colOff>
      <xdr:row>216</xdr:row>
      <xdr:rowOff>0</xdr:rowOff>
    </xdr:from>
    <xdr:ext cx="155122" cy="162065"/>
    <xdr:sp macro="" textlink="">
      <xdr:nvSpPr>
        <xdr:cNvPr id="174" name="Rectangle 173">
          <a:extLst>
            <a:ext uri="{FF2B5EF4-FFF2-40B4-BE49-F238E27FC236}">
              <a16:creationId xmlns:a16="http://schemas.microsoft.com/office/drawing/2014/main" id="{00000000-0008-0000-0200-0000AE000000}"/>
            </a:ext>
          </a:extLst>
        </xdr:cNvPr>
        <xdr:cNvSpPr/>
      </xdr:nvSpPr>
      <xdr:spPr>
        <a:xfrm>
          <a:off x="4324350" y="47567850"/>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785133</xdr:colOff>
      <xdr:row>229</xdr:row>
      <xdr:rowOff>0</xdr:rowOff>
    </xdr:from>
    <xdr:ext cx="155122" cy="162065"/>
    <xdr:sp macro="" textlink="">
      <xdr:nvSpPr>
        <xdr:cNvPr id="175" name="Rectangle 174">
          <a:extLst>
            <a:ext uri="{FF2B5EF4-FFF2-40B4-BE49-F238E27FC236}">
              <a16:creationId xmlns:a16="http://schemas.microsoft.com/office/drawing/2014/main" id="{00000000-0008-0000-0200-0000AF000000}"/>
            </a:ext>
          </a:extLst>
        </xdr:cNvPr>
        <xdr:cNvSpPr/>
      </xdr:nvSpPr>
      <xdr:spPr>
        <a:xfrm>
          <a:off x="4347483" y="50492025"/>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745752</xdr:colOff>
      <xdr:row>460</xdr:row>
      <xdr:rowOff>11206</xdr:rowOff>
    </xdr:from>
    <xdr:ext cx="155122" cy="162065"/>
    <xdr:sp macro="" textlink="">
      <xdr:nvSpPr>
        <xdr:cNvPr id="176" name="Rectangle 175">
          <a:extLst>
            <a:ext uri="{FF2B5EF4-FFF2-40B4-BE49-F238E27FC236}">
              <a16:creationId xmlns:a16="http://schemas.microsoft.com/office/drawing/2014/main" id="{00000000-0008-0000-0200-0000B0000000}"/>
            </a:ext>
          </a:extLst>
        </xdr:cNvPr>
        <xdr:cNvSpPr/>
      </xdr:nvSpPr>
      <xdr:spPr>
        <a:xfrm>
          <a:off x="4308102" y="99442681"/>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777240</xdr:colOff>
      <xdr:row>504</xdr:row>
      <xdr:rowOff>0</xdr:rowOff>
    </xdr:from>
    <xdr:ext cx="155122" cy="162065"/>
    <xdr:sp macro="" textlink="">
      <xdr:nvSpPr>
        <xdr:cNvPr id="177" name="Rectangle 176">
          <a:extLst>
            <a:ext uri="{FF2B5EF4-FFF2-40B4-BE49-F238E27FC236}">
              <a16:creationId xmlns:a16="http://schemas.microsoft.com/office/drawing/2014/main" id="{00000000-0008-0000-0200-0000B1000000}"/>
            </a:ext>
          </a:extLst>
        </xdr:cNvPr>
        <xdr:cNvSpPr/>
      </xdr:nvSpPr>
      <xdr:spPr>
        <a:xfrm>
          <a:off x="4339590" y="108804075"/>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781050</xdr:colOff>
      <xdr:row>532</xdr:row>
      <xdr:rowOff>9525</xdr:rowOff>
    </xdr:from>
    <xdr:ext cx="155122" cy="162065"/>
    <xdr:sp macro="" textlink="">
      <xdr:nvSpPr>
        <xdr:cNvPr id="178" name="Rectangle 177">
          <a:extLst>
            <a:ext uri="{FF2B5EF4-FFF2-40B4-BE49-F238E27FC236}">
              <a16:creationId xmlns:a16="http://schemas.microsoft.com/office/drawing/2014/main" id="{00000000-0008-0000-0200-0000B2000000}"/>
            </a:ext>
          </a:extLst>
        </xdr:cNvPr>
        <xdr:cNvSpPr/>
      </xdr:nvSpPr>
      <xdr:spPr>
        <a:xfrm>
          <a:off x="4343400" y="114519075"/>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781050</xdr:colOff>
      <xdr:row>554</xdr:row>
      <xdr:rowOff>15240</xdr:rowOff>
    </xdr:from>
    <xdr:ext cx="155122" cy="162065"/>
    <xdr:sp macro="" textlink="">
      <xdr:nvSpPr>
        <xdr:cNvPr id="179" name="Rectangle 178">
          <a:extLst>
            <a:ext uri="{FF2B5EF4-FFF2-40B4-BE49-F238E27FC236}">
              <a16:creationId xmlns:a16="http://schemas.microsoft.com/office/drawing/2014/main" id="{00000000-0008-0000-0200-0000B3000000}"/>
            </a:ext>
          </a:extLst>
        </xdr:cNvPr>
        <xdr:cNvSpPr/>
      </xdr:nvSpPr>
      <xdr:spPr>
        <a:xfrm>
          <a:off x="4343400" y="119020590"/>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771525</xdr:colOff>
      <xdr:row>760</xdr:row>
      <xdr:rowOff>0</xdr:rowOff>
    </xdr:from>
    <xdr:ext cx="155122" cy="162065"/>
    <xdr:sp macro="" textlink="">
      <xdr:nvSpPr>
        <xdr:cNvPr id="180" name="Rectangle 179">
          <a:extLst>
            <a:ext uri="{FF2B5EF4-FFF2-40B4-BE49-F238E27FC236}">
              <a16:creationId xmlns:a16="http://schemas.microsoft.com/office/drawing/2014/main" id="{00000000-0008-0000-0200-0000B4000000}"/>
            </a:ext>
          </a:extLst>
        </xdr:cNvPr>
        <xdr:cNvSpPr/>
      </xdr:nvSpPr>
      <xdr:spPr>
        <a:xfrm>
          <a:off x="4333875" y="162077400"/>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762000</xdr:colOff>
      <xdr:row>789</xdr:row>
      <xdr:rowOff>0</xdr:rowOff>
    </xdr:from>
    <xdr:ext cx="155122" cy="162065"/>
    <xdr:sp macro="" textlink="">
      <xdr:nvSpPr>
        <xdr:cNvPr id="181" name="Rectangle 180">
          <a:extLst>
            <a:ext uri="{FF2B5EF4-FFF2-40B4-BE49-F238E27FC236}">
              <a16:creationId xmlns:a16="http://schemas.microsoft.com/office/drawing/2014/main" id="{00000000-0008-0000-0200-0000B5000000}"/>
            </a:ext>
          </a:extLst>
        </xdr:cNvPr>
        <xdr:cNvSpPr/>
      </xdr:nvSpPr>
      <xdr:spPr>
        <a:xfrm>
          <a:off x="4324350" y="168297225"/>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mc:AlternateContent xmlns:mc="http://schemas.openxmlformats.org/markup-compatibility/2006">
    <mc:Choice xmlns:a14="http://schemas.microsoft.com/office/drawing/2010/main" Requires="a14">
      <xdr:twoCellAnchor editAs="oneCell">
        <xdr:from>
          <xdr:col>9</xdr:col>
          <xdr:colOff>19050</xdr:colOff>
          <xdr:row>140</xdr:row>
          <xdr:rowOff>38100</xdr:rowOff>
        </xdr:from>
        <xdr:to>
          <xdr:col>10</xdr:col>
          <xdr:colOff>0</xdr:colOff>
          <xdr:row>141</xdr:row>
          <xdr:rowOff>76200</xdr:rowOff>
        </xdr:to>
        <xdr:sp macro="" textlink="">
          <xdr:nvSpPr>
            <xdr:cNvPr id="3029" name="Check Box 981" hidden="1">
              <a:extLst>
                <a:ext uri="{63B3BB69-23CF-44E3-9099-C40C66FF867C}">
                  <a14:compatExt spid="_x0000_s3029"/>
                </a:ext>
                <a:ext uri="{FF2B5EF4-FFF2-40B4-BE49-F238E27FC236}">
                  <a16:creationId xmlns:a16="http://schemas.microsoft.com/office/drawing/2014/main" id="{00000000-0008-0000-0200-0000D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141</xdr:row>
          <xdr:rowOff>47625</xdr:rowOff>
        </xdr:from>
        <xdr:to>
          <xdr:col>10</xdr:col>
          <xdr:colOff>76200</xdr:colOff>
          <xdr:row>142</xdr:row>
          <xdr:rowOff>76200</xdr:rowOff>
        </xdr:to>
        <xdr:sp macro="" textlink="">
          <xdr:nvSpPr>
            <xdr:cNvPr id="3030" name="Check Box 982" hidden="1">
              <a:extLst>
                <a:ext uri="{63B3BB69-23CF-44E3-9099-C40C66FF867C}">
                  <a14:compatExt spid="_x0000_s3030"/>
                </a:ext>
                <a:ext uri="{FF2B5EF4-FFF2-40B4-BE49-F238E27FC236}">
                  <a16:creationId xmlns:a16="http://schemas.microsoft.com/office/drawing/2014/main" id="{00000000-0008-0000-0200-0000D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N.A.</a:t>
              </a:r>
            </a:p>
          </xdr:txBody>
        </xdr:sp>
        <xdr:clientData/>
      </xdr:twoCellAnchor>
    </mc:Choice>
    <mc:Fallback/>
  </mc:AlternateContent>
  <xdr:oneCellAnchor>
    <xdr:from>
      <xdr:col>8</xdr:col>
      <xdr:colOff>781050</xdr:colOff>
      <xdr:row>554</xdr:row>
      <xdr:rowOff>15240</xdr:rowOff>
    </xdr:from>
    <xdr:ext cx="155122" cy="162065"/>
    <xdr:sp macro="" textlink="">
      <xdr:nvSpPr>
        <xdr:cNvPr id="187" name="Rectangle 186">
          <a:extLst>
            <a:ext uri="{FF2B5EF4-FFF2-40B4-BE49-F238E27FC236}">
              <a16:creationId xmlns:a16="http://schemas.microsoft.com/office/drawing/2014/main" id="{00000000-0008-0000-0200-0000BB000000}"/>
            </a:ext>
          </a:extLst>
        </xdr:cNvPr>
        <xdr:cNvSpPr/>
      </xdr:nvSpPr>
      <xdr:spPr>
        <a:xfrm>
          <a:off x="4343400" y="119020590"/>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762000</xdr:colOff>
      <xdr:row>789</xdr:row>
      <xdr:rowOff>0</xdr:rowOff>
    </xdr:from>
    <xdr:ext cx="155122" cy="162065"/>
    <xdr:sp macro="" textlink="">
      <xdr:nvSpPr>
        <xdr:cNvPr id="188" name="Rectangle 187">
          <a:extLst>
            <a:ext uri="{FF2B5EF4-FFF2-40B4-BE49-F238E27FC236}">
              <a16:creationId xmlns:a16="http://schemas.microsoft.com/office/drawing/2014/main" id="{00000000-0008-0000-0200-0000BC000000}"/>
            </a:ext>
          </a:extLst>
        </xdr:cNvPr>
        <xdr:cNvSpPr/>
      </xdr:nvSpPr>
      <xdr:spPr>
        <a:xfrm>
          <a:off x="4324350" y="168297225"/>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30</xdr:col>
      <xdr:colOff>0</xdr:colOff>
      <xdr:row>839</xdr:row>
      <xdr:rowOff>66261</xdr:rowOff>
    </xdr:from>
    <xdr:ext cx="184731"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3384282" y="1795267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SG" sz="1100"/>
        </a:p>
      </xdr:txBody>
    </xdr:sp>
    <xdr:clientData/>
  </xdr:oneCellAnchor>
  <xdr:oneCellAnchor>
    <xdr:from>
      <xdr:col>7</xdr:col>
      <xdr:colOff>314325</xdr:colOff>
      <xdr:row>182</xdr:row>
      <xdr:rowOff>361950</xdr:rowOff>
    </xdr:from>
    <xdr:ext cx="184731" cy="264560"/>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2924175" y="3093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SG" sz="1100"/>
        </a:p>
      </xdr:txBody>
    </xdr:sp>
    <xdr:clientData/>
  </xdr:oneCellAnchor>
  <xdr:oneCellAnchor>
    <xdr:from>
      <xdr:col>26</xdr:col>
      <xdr:colOff>235324</xdr:colOff>
      <xdr:row>826</xdr:row>
      <xdr:rowOff>22412</xdr:rowOff>
    </xdr:from>
    <xdr:ext cx="184731" cy="264560"/>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6308912" y="170004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SG"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262358</xdr:colOff>
      <xdr:row>10</xdr:row>
      <xdr:rowOff>1222</xdr:rowOff>
    </xdr:from>
    <xdr:ext cx="155122" cy="162065"/>
    <xdr:sp macro="" textlink="">
      <xdr:nvSpPr>
        <xdr:cNvPr id="4" name="Rectangle 3">
          <a:extLst>
            <a:ext uri="{FF2B5EF4-FFF2-40B4-BE49-F238E27FC236}">
              <a16:creationId xmlns:a16="http://schemas.microsoft.com/office/drawing/2014/main" id="{00000000-0008-0000-0300-000004000000}"/>
            </a:ext>
          </a:extLst>
        </xdr:cNvPr>
        <xdr:cNvSpPr/>
      </xdr:nvSpPr>
      <xdr:spPr>
        <a:xfrm>
          <a:off x="5110583" y="2010997"/>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11</xdr:col>
      <xdr:colOff>559850</xdr:colOff>
      <xdr:row>10</xdr:row>
      <xdr:rowOff>0</xdr:rowOff>
    </xdr:from>
    <xdr:ext cx="155122" cy="162065"/>
    <xdr:sp macro="" textlink="">
      <xdr:nvSpPr>
        <xdr:cNvPr id="5" name="Rectangle 4">
          <a:extLst>
            <a:ext uri="{FF2B5EF4-FFF2-40B4-BE49-F238E27FC236}">
              <a16:creationId xmlns:a16="http://schemas.microsoft.com/office/drawing/2014/main" id="{00000000-0008-0000-0300-000005000000}"/>
            </a:ext>
          </a:extLst>
        </xdr:cNvPr>
        <xdr:cNvSpPr/>
      </xdr:nvSpPr>
      <xdr:spPr>
        <a:xfrm>
          <a:off x="5836700" y="2009775"/>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marL="0" indent="0"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ea typeface="+mn-ea"/>
              <a:cs typeface="+mn-cs"/>
            </a:rPr>
            <a:t>i</a:t>
          </a:r>
        </a:p>
      </xdr:txBody>
    </xdr:sp>
    <xdr:clientData/>
  </xdr:oneCellAnchor>
  <xdr:oneCellAnchor>
    <xdr:from>
      <xdr:col>8</xdr:col>
      <xdr:colOff>753721</xdr:colOff>
      <xdr:row>311</xdr:row>
      <xdr:rowOff>0</xdr:rowOff>
    </xdr:from>
    <xdr:ext cx="155122" cy="162065"/>
    <xdr:sp macro="" textlink="">
      <xdr:nvSpPr>
        <xdr:cNvPr id="19" name="Rectangle 18">
          <a:extLst>
            <a:ext uri="{FF2B5EF4-FFF2-40B4-BE49-F238E27FC236}">
              <a16:creationId xmlns:a16="http://schemas.microsoft.com/office/drawing/2014/main" id="{00000000-0008-0000-0300-000013000000}"/>
            </a:ext>
          </a:extLst>
        </xdr:cNvPr>
        <xdr:cNvSpPr/>
      </xdr:nvSpPr>
      <xdr:spPr>
        <a:xfrm>
          <a:off x="4381504" y="50581891"/>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748394</xdr:colOff>
      <xdr:row>346</xdr:row>
      <xdr:rowOff>5328</xdr:rowOff>
    </xdr:from>
    <xdr:ext cx="155122" cy="162065"/>
    <xdr:sp macro="" textlink="">
      <xdr:nvSpPr>
        <xdr:cNvPr id="20" name="Rectangle 19">
          <a:extLst>
            <a:ext uri="{FF2B5EF4-FFF2-40B4-BE49-F238E27FC236}">
              <a16:creationId xmlns:a16="http://schemas.microsoft.com/office/drawing/2014/main" id="{00000000-0008-0000-0300-000014000000}"/>
            </a:ext>
          </a:extLst>
        </xdr:cNvPr>
        <xdr:cNvSpPr/>
      </xdr:nvSpPr>
      <xdr:spPr>
        <a:xfrm>
          <a:off x="4376177" y="57909045"/>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753717</xdr:colOff>
      <xdr:row>362</xdr:row>
      <xdr:rowOff>2925</xdr:rowOff>
    </xdr:from>
    <xdr:ext cx="155122" cy="162065"/>
    <xdr:sp macro="" textlink="">
      <xdr:nvSpPr>
        <xdr:cNvPr id="24" name="Rectangle 23">
          <a:extLst>
            <a:ext uri="{FF2B5EF4-FFF2-40B4-BE49-F238E27FC236}">
              <a16:creationId xmlns:a16="http://schemas.microsoft.com/office/drawing/2014/main" id="{00000000-0008-0000-0300-000018000000}"/>
            </a:ext>
          </a:extLst>
        </xdr:cNvPr>
        <xdr:cNvSpPr/>
      </xdr:nvSpPr>
      <xdr:spPr>
        <a:xfrm>
          <a:off x="4381500" y="61219686"/>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mc:AlternateContent xmlns:mc="http://schemas.openxmlformats.org/markup-compatibility/2006">
    <mc:Choice xmlns:a14="http://schemas.microsoft.com/office/drawing/2010/main" Requires="a14">
      <xdr:twoCellAnchor editAs="oneCell">
        <xdr:from>
          <xdr:col>9</xdr:col>
          <xdr:colOff>28575</xdr:colOff>
          <xdr:row>19</xdr:row>
          <xdr:rowOff>19050</xdr:rowOff>
        </xdr:from>
        <xdr:to>
          <xdr:col>9</xdr:col>
          <xdr:colOff>304800</xdr:colOff>
          <xdr:row>20</xdr:row>
          <xdr:rowOff>38100</xdr:rowOff>
        </xdr:to>
        <xdr:sp macro="" textlink="">
          <xdr:nvSpPr>
            <xdr:cNvPr id="6145" name="Check Box 1.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22</xdr:row>
          <xdr:rowOff>19050</xdr:rowOff>
        </xdr:from>
        <xdr:to>
          <xdr:col>9</xdr:col>
          <xdr:colOff>304800</xdr:colOff>
          <xdr:row>23</xdr:row>
          <xdr:rowOff>38100</xdr:rowOff>
        </xdr:to>
        <xdr:sp macro="" textlink="">
          <xdr:nvSpPr>
            <xdr:cNvPr id="6146" name="Check Box 1.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24</xdr:row>
          <xdr:rowOff>19050</xdr:rowOff>
        </xdr:from>
        <xdr:to>
          <xdr:col>9</xdr:col>
          <xdr:colOff>304800</xdr:colOff>
          <xdr:row>25</xdr:row>
          <xdr:rowOff>38100</xdr:rowOff>
        </xdr:to>
        <xdr:sp macro="" textlink="">
          <xdr:nvSpPr>
            <xdr:cNvPr id="6147" name="Check Box 1.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34</xdr:row>
          <xdr:rowOff>19050</xdr:rowOff>
        </xdr:from>
        <xdr:to>
          <xdr:col>9</xdr:col>
          <xdr:colOff>304800</xdr:colOff>
          <xdr:row>35</xdr:row>
          <xdr:rowOff>38100</xdr:rowOff>
        </xdr:to>
        <xdr:sp macro="" textlink="">
          <xdr:nvSpPr>
            <xdr:cNvPr id="6148" name="Check Box 2.1"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123</xdr:row>
          <xdr:rowOff>57150</xdr:rowOff>
        </xdr:from>
        <xdr:to>
          <xdr:col>9</xdr:col>
          <xdr:colOff>304800</xdr:colOff>
          <xdr:row>125</xdr:row>
          <xdr:rowOff>0</xdr:rowOff>
        </xdr:to>
        <xdr:sp macro="" textlink="">
          <xdr:nvSpPr>
            <xdr:cNvPr id="6151" name="Check Box 2.4"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145</xdr:row>
          <xdr:rowOff>47625</xdr:rowOff>
        </xdr:from>
        <xdr:to>
          <xdr:col>9</xdr:col>
          <xdr:colOff>304800</xdr:colOff>
          <xdr:row>146</xdr:row>
          <xdr:rowOff>76200</xdr:rowOff>
        </xdr:to>
        <xdr:sp macro="" textlink="">
          <xdr:nvSpPr>
            <xdr:cNvPr id="6153" name="Check Box 2.5a"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179</xdr:row>
          <xdr:rowOff>85725</xdr:rowOff>
        </xdr:from>
        <xdr:to>
          <xdr:col>9</xdr:col>
          <xdr:colOff>304800</xdr:colOff>
          <xdr:row>180</xdr:row>
          <xdr:rowOff>114300</xdr:rowOff>
        </xdr:to>
        <xdr:sp macro="" textlink="">
          <xdr:nvSpPr>
            <xdr:cNvPr id="6156" name="Check Box 3.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202</xdr:row>
          <xdr:rowOff>28575</xdr:rowOff>
        </xdr:from>
        <xdr:to>
          <xdr:col>9</xdr:col>
          <xdr:colOff>304800</xdr:colOff>
          <xdr:row>203</xdr:row>
          <xdr:rowOff>0</xdr:rowOff>
        </xdr:to>
        <xdr:sp macro="" textlink="">
          <xdr:nvSpPr>
            <xdr:cNvPr id="6161" name="Check Box 3.4"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213</xdr:row>
          <xdr:rowOff>85725</xdr:rowOff>
        </xdr:from>
        <xdr:to>
          <xdr:col>9</xdr:col>
          <xdr:colOff>304800</xdr:colOff>
          <xdr:row>214</xdr:row>
          <xdr:rowOff>76200</xdr:rowOff>
        </xdr:to>
        <xdr:sp macro="" textlink="">
          <xdr:nvSpPr>
            <xdr:cNvPr id="6163" name="Check Box 3.8"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217</xdr:row>
          <xdr:rowOff>95250</xdr:rowOff>
        </xdr:from>
        <xdr:to>
          <xdr:col>9</xdr:col>
          <xdr:colOff>304800</xdr:colOff>
          <xdr:row>218</xdr:row>
          <xdr:rowOff>114300</xdr:rowOff>
        </xdr:to>
        <xdr:sp macro="" textlink="">
          <xdr:nvSpPr>
            <xdr:cNvPr id="6165" name="Check Box 3.9"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239</xdr:row>
          <xdr:rowOff>104775</xdr:rowOff>
        </xdr:from>
        <xdr:to>
          <xdr:col>9</xdr:col>
          <xdr:colOff>304800</xdr:colOff>
          <xdr:row>240</xdr:row>
          <xdr:rowOff>114300</xdr:rowOff>
        </xdr:to>
        <xdr:sp macro="" textlink="">
          <xdr:nvSpPr>
            <xdr:cNvPr id="6167" name="Check Box 4.1"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242</xdr:row>
          <xdr:rowOff>114300</xdr:rowOff>
        </xdr:from>
        <xdr:to>
          <xdr:col>9</xdr:col>
          <xdr:colOff>304800</xdr:colOff>
          <xdr:row>243</xdr:row>
          <xdr:rowOff>114300</xdr:rowOff>
        </xdr:to>
        <xdr:sp macro="" textlink="">
          <xdr:nvSpPr>
            <xdr:cNvPr id="6168" name="Check Box 4.2"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249</xdr:row>
          <xdr:rowOff>114300</xdr:rowOff>
        </xdr:from>
        <xdr:to>
          <xdr:col>9</xdr:col>
          <xdr:colOff>304800</xdr:colOff>
          <xdr:row>250</xdr:row>
          <xdr:rowOff>114300</xdr:rowOff>
        </xdr:to>
        <xdr:sp macro="" textlink="">
          <xdr:nvSpPr>
            <xdr:cNvPr id="6169" name="Check Box 4.3"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251</xdr:row>
          <xdr:rowOff>114300</xdr:rowOff>
        </xdr:from>
        <xdr:to>
          <xdr:col>9</xdr:col>
          <xdr:colOff>304800</xdr:colOff>
          <xdr:row>252</xdr:row>
          <xdr:rowOff>114300</xdr:rowOff>
        </xdr:to>
        <xdr:sp macro="" textlink="">
          <xdr:nvSpPr>
            <xdr:cNvPr id="6170" name="Check Box 4.4"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259</xdr:row>
          <xdr:rowOff>28575</xdr:rowOff>
        </xdr:from>
        <xdr:to>
          <xdr:col>9</xdr:col>
          <xdr:colOff>304800</xdr:colOff>
          <xdr:row>260</xdr:row>
          <xdr:rowOff>38100</xdr:rowOff>
        </xdr:to>
        <xdr:sp macro="" textlink="">
          <xdr:nvSpPr>
            <xdr:cNvPr id="6187" name="Check Box 5.1"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261</xdr:row>
          <xdr:rowOff>28575</xdr:rowOff>
        </xdr:from>
        <xdr:to>
          <xdr:col>9</xdr:col>
          <xdr:colOff>342900</xdr:colOff>
          <xdr:row>262</xdr:row>
          <xdr:rowOff>38100</xdr:rowOff>
        </xdr:to>
        <xdr:sp macro="" textlink="">
          <xdr:nvSpPr>
            <xdr:cNvPr id="6188" name="Check Box 5.2"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264</xdr:row>
          <xdr:rowOff>28575</xdr:rowOff>
        </xdr:from>
        <xdr:to>
          <xdr:col>9</xdr:col>
          <xdr:colOff>342900</xdr:colOff>
          <xdr:row>265</xdr:row>
          <xdr:rowOff>38100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3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267</xdr:row>
          <xdr:rowOff>28575</xdr:rowOff>
        </xdr:from>
        <xdr:to>
          <xdr:col>9</xdr:col>
          <xdr:colOff>342900</xdr:colOff>
          <xdr:row>268</xdr:row>
          <xdr:rowOff>38100</xdr:rowOff>
        </xdr:to>
        <xdr:sp macro="" textlink="">
          <xdr:nvSpPr>
            <xdr:cNvPr id="6190" name="Check Box 5.4" hidden="1">
              <a:extLst>
                <a:ext uri="{63B3BB69-23CF-44E3-9099-C40C66FF867C}">
                  <a14:compatExt spid="_x0000_s6190"/>
                </a:ext>
                <a:ext uri="{FF2B5EF4-FFF2-40B4-BE49-F238E27FC236}">
                  <a16:creationId xmlns:a16="http://schemas.microsoft.com/office/drawing/2014/main" id="{00000000-0008-0000-03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276</xdr:row>
          <xdr:rowOff>28575</xdr:rowOff>
        </xdr:from>
        <xdr:to>
          <xdr:col>9</xdr:col>
          <xdr:colOff>304800</xdr:colOff>
          <xdr:row>277</xdr:row>
          <xdr:rowOff>38100</xdr:rowOff>
        </xdr:to>
        <xdr:sp macro="" textlink="">
          <xdr:nvSpPr>
            <xdr:cNvPr id="6191" name="Check Box 5.5" hidden="1">
              <a:extLst>
                <a:ext uri="{63B3BB69-23CF-44E3-9099-C40C66FF867C}">
                  <a14:compatExt spid="_x0000_s6191"/>
                </a:ext>
                <a:ext uri="{FF2B5EF4-FFF2-40B4-BE49-F238E27FC236}">
                  <a16:creationId xmlns:a16="http://schemas.microsoft.com/office/drawing/2014/main" id="{00000000-0008-0000-03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292</xdr:row>
          <xdr:rowOff>47625</xdr:rowOff>
        </xdr:from>
        <xdr:to>
          <xdr:col>9</xdr:col>
          <xdr:colOff>304800</xdr:colOff>
          <xdr:row>293</xdr:row>
          <xdr:rowOff>76200</xdr:rowOff>
        </xdr:to>
        <xdr:sp macro="" textlink="">
          <xdr:nvSpPr>
            <xdr:cNvPr id="6203" name="Check Box 6.3"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297</xdr:row>
          <xdr:rowOff>47625</xdr:rowOff>
        </xdr:from>
        <xdr:to>
          <xdr:col>9</xdr:col>
          <xdr:colOff>304800</xdr:colOff>
          <xdr:row>298</xdr:row>
          <xdr:rowOff>0</xdr:rowOff>
        </xdr:to>
        <xdr:sp macro="" textlink="">
          <xdr:nvSpPr>
            <xdr:cNvPr id="6204" name="Check Box 6.4"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300</xdr:row>
          <xdr:rowOff>57150</xdr:rowOff>
        </xdr:from>
        <xdr:to>
          <xdr:col>9</xdr:col>
          <xdr:colOff>304800</xdr:colOff>
          <xdr:row>301</xdr:row>
          <xdr:rowOff>38100</xdr:rowOff>
        </xdr:to>
        <xdr:sp macro="" textlink="">
          <xdr:nvSpPr>
            <xdr:cNvPr id="6205" name="Check Box 6.5" hidden="1">
              <a:extLst>
                <a:ext uri="{63B3BB69-23CF-44E3-9099-C40C66FF867C}">
                  <a14:compatExt spid="_x0000_s6205"/>
                </a:ext>
                <a:ext uri="{FF2B5EF4-FFF2-40B4-BE49-F238E27FC236}">
                  <a16:creationId xmlns:a16="http://schemas.microsoft.com/office/drawing/2014/main" id="{00000000-0008-0000-03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332</xdr:row>
          <xdr:rowOff>38100</xdr:rowOff>
        </xdr:from>
        <xdr:to>
          <xdr:col>9</xdr:col>
          <xdr:colOff>304800</xdr:colOff>
          <xdr:row>333</xdr:row>
          <xdr:rowOff>76200</xdr:rowOff>
        </xdr:to>
        <xdr:sp macro="" textlink="">
          <xdr:nvSpPr>
            <xdr:cNvPr id="6207" name="Check Box 7.1"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336</xdr:row>
          <xdr:rowOff>38100</xdr:rowOff>
        </xdr:from>
        <xdr:to>
          <xdr:col>9</xdr:col>
          <xdr:colOff>304800</xdr:colOff>
          <xdr:row>337</xdr:row>
          <xdr:rowOff>76200</xdr:rowOff>
        </xdr:to>
        <xdr:sp macro="" textlink="">
          <xdr:nvSpPr>
            <xdr:cNvPr id="6208" name="Check Box 7.2"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339</xdr:row>
          <xdr:rowOff>47625</xdr:rowOff>
        </xdr:from>
        <xdr:to>
          <xdr:col>9</xdr:col>
          <xdr:colOff>304800</xdr:colOff>
          <xdr:row>340</xdr:row>
          <xdr:rowOff>76200</xdr:rowOff>
        </xdr:to>
        <xdr:sp macro="" textlink="">
          <xdr:nvSpPr>
            <xdr:cNvPr id="6209" name="Check Box 7.3"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344</xdr:row>
          <xdr:rowOff>57150</xdr:rowOff>
        </xdr:from>
        <xdr:to>
          <xdr:col>9</xdr:col>
          <xdr:colOff>304800</xdr:colOff>
          <xdr:row>345</xdr:row>
          <xdr:rowOff>76200</xdr:rowOff>
        </xdr:to>
        <xdr:sp macro="" textlink="">
          <xdr:nvSpPr>
            <xdr:cNvPr id="6211" name="Check Box 7.5"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375</xdr:row>
          <xdr:rowOff>47625</xdr:rowOff>
        </xdr:from>
        <xdr:to>
          <xdr:col>9</xdr:col>
          <xdr:colOff>304800</xdr:colOff>
          <xdr:row>376</xdr:row>
          <xdr:rowOff>38100</xdr:rowOff>
        </xdr:to>
        <xdr:sp macro="" textlink="">
          <xdr:nvSpPr>
            <xdr:cNvPr id="6213" name="Check Box 8.1" hidden="1">
              <a:extLst>
                <a:ext uri="{63B3BB69-23CF-44E3-9099-C40C66FF867C}">
                  <a14:compatExt spid="_x0000_s6213"/>
                </a:ext>
                <a:ext uri="{FF2B5EF4-FFF2-40B4-BE49-F238E27FC236}">
                  <a16:creationId xmlns:a16="http://schemas.microsoft.com/office/drawing/2014/main" id="{00000000-0008-0000-03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377</xdr:row>
          <xdr:rowOff>57150</xdr:rowOff>
        </xdr:from>
        <xdr:to>
          <xdr:col>9</xdr:col>
          <xdr:colOff>304800</xdr:colOff>
          <xdr:row>378</xdr:row>
          <xdr:rowOff>38100</xdr:rowOff>
        </xdr:to>
        <xdr:sp macro="" textlink="">
          <xdr:nvSpPr>
            <xdr:cNvPr id="6214" name="Check Box 8.2" hidden="1">
              <a:extLst>
                <a:ext uri="{63B3BB69-23CF-44E3-9099-C40C66FF867C}">
                  <a14:compatExt spid="_x0000_s6214"/>
                </a:ext>
                <a:ext uri="{FF2B5EF4-FFF2-40B4-BE49-F238E27FC236}">
                  <a16:creationId xmlns:a16="http://schemas.microsoft.com/office/drawing/2014/main" id="{00000000-0008-0000-03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381</xdr:row>
          <xdr:rowOff>38100</xdr:rowOff>
        </xdr:from>
        <xdr:to>
          <xdr:col>9</xdr:col>
          <xdr:colOff>304800</xdr:colOff>
          <xdr:row>382</xdr:row>
          <xdr:rowOff>38100</xdr:rowOff>
        </xdr:to>
        <xdr:sp macro="" textlink="">
          <xdr:nvSpPr>
            <xdr:cNvPr id="6218" name="Check Box 8.3" hidden="1">
              <a:extLst>
                <a:ext uri="{63B3BB69-23CF-44E3-9099-C40C66FF867C}">
                  <a14:compatExt spid="_x0000_s6218"/>
                </a:ext>
                <a:ext uri="{FF2B5EF4-FFF2-40B4-BE49-F238E27FC236}">
                  <a16:creationId xmlns:a16="http://schemas.microsoft.com/office/drawing/2014/main" id="{00000000-0008-0000-03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383</xdr:row>
          <xdr:rowOff>47625</xdr:rowOff>
        </xdr:from>
        <xdr:to>
          <xdr:col>9</xdr:col>
          <xdr:colOff>304800</xdr:colOff>
          <xdr:row>384</xdr:row>
          <xdr:rowOff>38100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3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112</xdr:row>
          <xdr:rowOff>180975</xdr:rowOff>
        </xdr:from>
        <xdr:to>
          <xdr:col>9</xdr:col>
          <xdr:colOff>304800</xdr:colOff>
          <xdr:row>113</xdr:row>
          <xdr:rowOff>190500</xdr:rowOff>
        </xdr:to>
        <xdr:sp macro="" textlink="">
          <xdr:nvSpPr>
            <xdr:cNvPr id="6228" name="Check Box 2.3a" descr="Yes"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114</xdr:row>
          <xdr:rowOff>0</xdr:rowOff>
        </xdr:from>
        <xdr:to>
          <xdr:col>9</xdr:col>
          <xdr:colOff>304800</xdr:colOff>
          <xdr:row>116</xdr:row>
          <xdr:rowOff>0</xdr:rowOff>
        </xdr:to>
        <xdr:sp macro="" textlink="">
          <xdr:nvSpPr>
            <xdr:cNvPr id="6229" name="Check Box 2.3b" descr="Yes"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116</xdr:row>
          <xdr:rowOff>190500</xdr:rowOff>
        </xdr:from>
        <xdr:to>
          <xdr:col>9</xdr:col>
          <xdr:colOff>304800</xdr:colOff>
          <xdr:row>118</xdr:row>
          <xdr:rowOff>0</xdr:rowOff>
        </xdr:to>
        <xdr:sp macro="" textlink="">
          <xdr:nvSpPr>
            <xdr:cNvPr id="6230" name="Check Box 2.3c" descr="Yes"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118</xdr:row>
          <xdr:rowOff>190500</xdr:rowOff>
        </xdr:from>
        <xdr:to>
          <xdr:col>9</xdr:col>
          <xdr:colOff>304800</xdr:colOff>
          <xdr:row>120</xdr:row>
          <xdr:rowOff>0</xdr:rowOff>
        </xdr:to>
        <xdr:sp macro="" textlink="">
          <xdr:nvSpPr>
            <xdr:cNvPr id="6231" name="Check Box 2.3d" descr="Yes"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148</xdr:row>
          <xdr:rowOff>57150</xdr:rowOff>
        </xdr:from>
        <xdr:to>
          <xdr:col>9</xdr:col>
          <xdr:colOff>304800</xdr:colOff>
          <xdr:row>149</xdr:row>
          <xdr:rowOff>76200</xdr:rowOff>
        </xdr:to>
        <xdr:sp macro="" textlink="">
          <xdr:nvSpPr>
            <xdr:cNvPr id="6234" name="Check Box 90" descr="Yes"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151</xdr:row>
          <xdr:rowOff>190500</xdr:rowOff>
        </xdr:from>
        <xdr:to>
          <xdr:col>9</xdr:col>
          <xdr:colOff>304800</xdr:colOff>
          <xdr:row>153</xdr:row>
          <xdr:rowOff>0</xdr:rowOff>
        </xdr:to>
        <xdr:sp macro="" textlink="">
          <xdr:nvSpPr>
            <xdr:cNvPr id="6235" name="Check Box 2.5c" descr="Yes" hidden="1">
              <a:extLst>
                <a:ext uri="{63B3BB69-23CF-44E3-9099-C40C66FF867C}">
                  <a14:compatExt spid="_x0000_s6235"/>
                </a:ext>
                <a:ext uri="{FF2B5EF4-FFF2-40B4-BE49-F238E27FC236}">
                  <a16:creationId xmlns:a16="http://schemas.microsoft.com/office/drawing/2014/main" id="{00000000-0008-0000-03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154</xdr:row>
          <xdr:rowOff>57150</xdr:rowOff>
        </xdr:from>
        <xdr:to>
          <xdr:col>9</xdr:col>
          <xdr:colOff>304800</xdr:colOff>
          <xdr:row>155</xdr:row>
          <xdr:rowOff>76200</xdr:rowOff>
        </xdr:to>
        <xdr:sp macro="" textlink="">
          <xdr:nvSpPr>
            <xdr:cNvPr id="6236" name="Check Box 2.5d" descr="Yes" hidden="1">
              <a:extLst>
                <a:ext uri="{63B3BB69-23CF-44E3-9099-C40C66FF867C}">
                  <a14:compatExt spid="_x0000_s6236"/>
                </a:ext>
                <a:ext uri="{FF2B5EF4-FFF2-40B4-BE49-F238E27FC236}">
                  <a16:creationId xmlns:a16="http://schemas.microsoft.com/office/drawing/2014/main" id="{00000000-0008-0000-03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183</xdr:row>
          <xdr:rowOff>85725</xdr:rowOff>
        </xdr:from>
        <xdr:to>
          <xdr:col>9</xdr:col>
          <xdr:colOff>304800</xdr:colOff>
          <xdr:row>184</xdr:row>
          <xdr:rowOff>114300</xdr:rowOff>
        </xdr:to>
        <xdr:sp macro="" textlink="">
          <xdr:nvSpPr>
            <xdr:cNvPr id="6240" name="Check Box 3.3"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289</xdr:row>
          <xdr:rowOff>57150</xdr:rowOff>
        </xdr:from>
        <xdr:to>
          <xdr:col>9</xdr:col>
          <xdr:colOff>304800</xdr:colOff>
          <xdr:row>290</xdr:row>
          <xdr:rowOff>38100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3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318</xdr:row>
          <xdr:rowOff>19050</xdr:rowOff>
        </xdr:from>
        <xdr:to>
          <xdr:col>9</xdr:col>
          <xdr:colOff>304800</xdr:colOff>
          <xdr:row>319</xdr:row>
          <xdr:rowOff>38100</xdr:rowOff>
        </xdr:to>
        <xdr:sp macro="" textlink="">
          <xdr:nvSpPr>
            <xdr:cNvPr id="6265" name="Check Box 6.8a" hidden="1">
              <a:extLst>
                <a:ext uri="{63B3BB69-23CF-44E3-9099-C40C66FF867C}">
                  <a14:compatExt spid="_x0000_s6265"/>
                </a:ext>
                <a:ext uri="{FF2B5EF4-FFF2-40B4-BE49-F238E27FC236}">
                  <a16:creationId xmlns:a16="http://schemas.microsoft.com/office/drawing/2014/main" id="{00000000-0008-0000-03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346</xdr:row>
          <xdr:rowOff>57150</xdr:rowOff>
        </xdr:from>
        <xdr:to>
          <xdr:col>9</xdr:col>
          <xdr:colOff>304800</xdr:colOff>
          <xdr:row>347</xdr:row>
          <xdr:rowOff>76200</xdr:rowOff>
        </xdr:to>
        <xdr:sp macro="" textlink="">
          <xdr:nvSpPr>
            <xdr:cNvPr id="6280" name="Check Box 7.6" hidden="1">
              <a:extLst>
                <a:ext uri="{63B3BB69-23CF-44E3-9099-C40C66FF867C}">
                  <a14:compatExt spid="_x0000_s6280"/>
                </a:ext>
                <a:ext uri="{FF2B5EF4-FFF2-40B4-BE49-F238E27FC236}">
                  <a16:creationId xmlns:a16="http://schemas.microsoft.com/office/drawing/2014/main" id="{00000000-0008-0000-03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350</xdr:row>
          <xdr:rowOff>57150</xdr:rowOff>
        </xdr:from>
        <xdr:to>
          <xdr:col>9</xdr:col>
          <xdr:colOff>304800</xdr:colOff>
          <xdr:row>351</xdr:row>
          <xdr:rowOff>76200</xdr:rowOff>
        </xdr:to>
        <xdr:sp macro="" textlink="">
          <xdr:nvSpPr>
            <xdr:cNvPr id="6281" name="Check Box 7.7" hidden="1">
              <a:extLst>
                <a:ext uri="{63B3BB69-23CF-44E3-9099-C40C66FF867C}">
                  <a14:compatExt spid="_x0000_s6281"/>
                </a:ext>
                <a:ext uri="{FF2B5EF4-FFF2-40B4-BE49-F238E27FC236}">
                  <a16:creationId xmlns:a16="http://schemas.microsoft.com/office/drawing/2014/main" id="{00000000-0008-0000-03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342</xdr:row>
          <xdr:rowOff>47625</xdr:rowOff>
        </xdr:from>
        <xdr:to>
          <xdr:col>9</xdr:col>
          <xdr:colOff>304800</xdr:colOff>
          <xdr:row>343</xdr:row>
          <xdr:rowOff>76200</xdr:rowOff>
        </xdr:to>
        <xdr:sp macro="" textlink="">
          <xdr:nvSpPr>
            <xdr:cNvPr id="6283" name="Check Box 7.4" hidden="1">
              <a:extLst>
                <a:ext uri="{63B3BB69-23CF-44E3-9099-C40C66FF867C}">
                  <a14:compatExt spid="_x0000_s6283"/>
                </a:ext>
                <a:ext uri="{FF2B5EF4-FFF2-40B4-BE49-F238E27FC236}">
                  <a16:creationId xmlns:a16="http://schemas.microsoft.com/office/drawing/2014/main" id="{00000000-0008-0000-03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204</xdr:row>
          <xdr:rowOff>85725</xdr:rowOff>
        </xdr:from>
        <xdr:to>
          <xdr:col>9</xdr:col>
          <xdr:colOff>304800</xdr:colOff>
          <xdr:row>205</xdr:row>
          <xdr:rowOff>76200</xdr:rowOff>
        </xdr:to>
        <xdr:sp macro="" textlink="">
          <xdr:nvSpPr>
            <xdr:cNvPr id="6366" name="Check Box 3.5" hidden="1">
              <a:extLst>
                <a:ext uri="{63B3BB69-23CF-44E3-9099-C40C66FF867C}">
                  <a14:compatExt spid="_x0000_s6366"/>
                </a:ext>
                <a:ext uri="{FF2B5EF4-FFF2-40B4-BE49-F238E27FC236}">
                  <a16:creationId xmlns:a16="http://schemas.microsoft.com/office/drawing/2014/main" id="{00000000-0008-0000-0300-0000D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210</xdr:row>
          <xdr:rowOff>95250</xdr:rowOff>
        </xdr:from>
        <xdr:to>
          <xdr:col>9</xdr:col>
          <xdr:colOff>304800</xdr:colOff>
          <xdr:row>211</xdr:row>
          <xdr:rowOff>76200</xdr:rowOff>
        </xdr:to>
        <xdr:sp macro="" textlink="">
          <xdr:nvSpPr>
            <xdr:cNvPr id="6367" name="Check Box 3.7" hidden="1">
              <a:extLst>
                <a:ext uri="{63B3BB69-23CF-44E3-9099-C40C66FF867C}">
                  <a14:compatExt spid="_x0000_s6367"/>
                </a:ext>
                <a:ext uri="{FF2B5EF4-FFF2-40B4-BE49-F238E27FC236}">
                  <a16:creationId xmlns:a16="http://schemas.microsoft.com/office/drawing/2014/main" id="{00000000-0008-0000-03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207</xdr:row>
          <xdr:rowOff>95250</xdr:rowOff>
        </xdr:from>
        <xdr:to>
          <xdr:col>9</xdr:col>
          <xdr:colOff>304800</xdr:colOff>
          <xdr:row>208</xdr:row>
          <xdr:rowOff>76200</xdr:rowOff>
        </xdr:to>
        <xdr:sp macro="" textlink="">
          <xdr:nvSpPr>
            <xdr:cNvPr id="6368" name="Check Box 3.6" hidden="1">
              <a:extLst>
                <a:ext uri="{63B3BB69-23CF-44E3-9099-C40C66FF867C}">
                  <a14:compatExt spid="_x0000_s6368"/>
                </a:ext>
                <a:ext uri="{FF2B5EF4-FFF2-40B4-BE49-F238E27FC236}">
                  <a16:creationId xmlns:a16="http://schemas.microsoft.com/office/drawing/2014/main" id="{00000000-0008-0000-03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311</xdr:row>
          <xdr:rowOff>38100</xdr:rowOff>
        </xdr:from>
        <xdr:to>
          <xdr:col>9</xdr:col>
          <xdr:colOff>304800</xdr:colOff>
          <xdr:row>312</xdr:row>
          <xdr:rowOff>38100</xdr:rowOff>
        </xdr:to>
        <xdr:sp macro="" textlink="">
          <xdr:nvSpPr>
            <xdr:cNvPr id="6408" name="Check Box 6.6" hidden="1">
              <a:extLst>
                <a:ext uri="{63B3BB69-23CF-44E3-9099-C40C66FF867C}">
                  <a14:compatExt spid="_x0000_s6408"/>
                </a:ext>
                <a:ext uri="{FF2B5EF4-FFF2-40B4-BE49-F238E27FC236}">
                  <a16:creationId xmlns:a16="http://schemas.microsoft.com/office/drawing/2014/main" id="{00000000-0008-0000-0300-00000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313</xdr:row>
          <xdr:rowOff>38100</xdr:rowOff>
        </xdr:from>
        <xdr:to>
          <xdr:col>9</xdr:col>
          <xdr:colOff>304800</xdr:colOff>
          <xdr:row>314</xdr:row>
          <xdr:rowOff>38100</xdr:rowOff>
        </xdr:to>
        <xdr:sp macro="" textlink="">
          <xdr:nvSpPr>
            <xdr:cNvPr id="6409" name="Check Box 6.7" hidden="1">
              <a:extLst>
                <a:ext uri="{63B3BB69-23CF-44E3-9099-C40C66FF867C}">
                  <a14:compatExt spid="_x0000_s6409"/>
                </a:ext>
                <a:ext uri="{FF2B5EF4-FFF2-40B4-BE49-F238E27FC236}">
                  <a16:creationId xmlns:a16="http://schemas.microsoft.com/office/drawing/2014/main" id="{00000000-0008-0000-0300-00000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319</xdr:row>
          <xdr:rowOff>19050</xdr:rowOff>
        </xdr:from>
        <xdr:to>
          <xdr:col>9</xdr:col>
          <xdr:colOff>304800</xdr:colOff>
          <xdr:row>320</xdr:row>
          <xdr:rowOff>38100</xdr:rowOff>
        </xdr:to>
        <xdr:sp macro="" textlink="">
          <xdr:nvSpPr>
            <xdr:cNvPr id="6410" name="Check Box 6.8b" hidden="1">
              <a:extLst>
                <a:ext uri="{63B3BB69-23CF-44E3-9099-C40C66FF867C}">
                  <a14:compatExt spid="_x0000_s6410"/>
                </a:ext>
                <a:ext uri="{FF2B5EF4-FFF2-40B4-BE49-F238E27FC236}">
                  <a16:creationId xmlns:a16="http://schemas.microsoft.com/office/drawing/2014/main" id="{00000000-0008-0000-0300-00000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320</xdr:row>
          <xdr:rowOff>47625</xdr:rowOff>
        </xdr:from>
        <xdr:to>
          <xdr:col>9</xdr:col>
          <xdr:colOff>304800</xdr:colOff>
          <xdr:row>321</xdr:row>
          <xdr:rowOff>38100</xdr:rowOff>
        </xdr:to>
        <xdr:sp macro="" textlink="">
          <xdr:nvSpPr>
            <xdr:cNvPr id="6411" name="Check Box 267" hidden="1">
              <a:extLst>
                <a:ext uri="{63B3BB69-23CF-44E3-9099-C40C66FF867C}">
                  <a14:compatExt spid="_x0000_s6411"/>
                </a:ext>
                <a:ext uri="{FF2B5EF4-FFF2-40B4-BE49-F238E27FC236}">
                  <a16:creationId xmlns:a16="http://schemas.microsoft.com/office/drawing/2014/main" id="{00000000-0008-0000-0300-00000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322</xdr:row>
          <xdr:rowOff>47625</xdr:rowOff>
        </xdr:from>
        <xdr:to>
          <xdr:col>9</xdr:col>
          <xdr:colOff>304800</xdr:colOff>
          <xdr:row>323</xdr:row>
          <xdr:rowOff>38100</xdr:rowOff>
        </xdr:to>
        <xdr:sp macro="" textlink="">
          <xdr:nvSpPr>
            <xdr:cNvPr id="6415" name="Check Box 271" hidden="1">
              <a:extLst>
                <a:ext uri="{63B3BB69-23CF-44E3-9099-C40C66FF867C}">
                  <a14:compatExt spid="_x0000_s6415"/>
                </a:ext>
                <a:ext uri="{FF2B5EF4-FFF2-40B4-BE49-F238E27FC236}">
                  <a16:creationId xmlns:a16="http://schemas.microsoft.com/office/drawing/2014/main" id="{00000000-0008-0000-0300-00000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362</xdr:row>
          <xdr:rowOff>66675</xdr:rowOff>
        </xdr:from>
        <xdr:to>
          <xdr:col>9</xdr:col>
          <xdr:colOff>304800</xdr:colOff>
          <xdr:row>363</xdr:row>
          <xdr:rowOff>76200</xdr:rowOff>
        </xdr:to>
        <xdr:sp macro="" textlink="">
          <xdr:nvSpPr>
            <xdr:cNvPr id="6419" name="Check Box 7.9" hidden="1">
              <a:extLst>
                <a:ext uri="{63B3BB69-23CF-44E3-9099-C40C66FF867C}">
                  <a14:compatExt spid="_x0000_s6419"/>
                </a:ext>
                <a:ext uri="{FF2B5EF4-FFF2-40B4-BE49-F238E27FC236}">
                  <a16:creationId xmlns:a16="http://schemas.microsoft.com/office/drawing/2014/main" id="{00000000-0008-0000-0300-00001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365</xdr:row>
          <xdr:rowOff>66675</xdr:rowOff>
        </xdr:from>
        <xdr:to>
          <xdr:col>9</xdr:col>
          <xdr:colOff>304800</xdr:colOff>
          <xdr:row>366</xdr:row>
          <xdr:rowOff>76200</xdr:rowOff>
        </xdr:to>
        <xdr:sp macro="" textlink="">
          <xdr:nvSpPr>
            <xdr:cNvPr id="6422" name="Check Box 7.10" hidden="1">
              <a:extLst>
                <a:ext uri="{63B3BB69-23CF-44E3-9099-C40C66FF867C}">
                  <a14:compatExt spid="_x0000_s6422"/>
                </a:ext>
                <a:ext uri="{FF2B5EF4-FFF2-40B4-BE49-F238E27FC236}">
                  <a16:creationId xmlns:a16="http://schemas.microsoft.com/office/drawing/2014/main" id="{00000000-0008-0000-0300-00001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97</xdr:row>
          <xdr:rowOff>38100</xdr:rowOff>
        </xdr:from>
        <xdr:to>
          <xdr:col>9</xdr:col>
          <xdr:colOff>304800</xdr:colOff>
          <xdr:row>98</xdr:row>
          <xdr:rowOff>76200</xdr:rowOff>
        </xdr:to>
        <xdr:sp macro="" textlink="">
          <xdr:nvSpPr>
            <xdr:cNvPr id="6435" name="Check Box 2.2" descr="Yes" hidden="1">
              <a:extLst>
                <a:ext uri="{63B3BB69-23CF-44E3-9099-C40C66FF867C}">
                  <a14:compatExt spid="_x0000_s6435"/>
                </a:ext>
                <a:ext uri="{FF2B5EF4-FFF2-40B4-BE49-F238E27FC236}">
                  <a16:creationId xmlns:a16="http://schemas.microsoft.com/office/drawing/2014/main" id="{00000000-0008-0000-0300-00002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164</xdr:row>
          <xdr:rowOff>85725</xdr:rowOff>
        </xdr:from>
        <xdr:to>
          <xdr:col>9</xdr:col>
          <xdr:colOff>304800</xdr:colOff>
          <xdr:row>165</xdr:row>
          <xdr:rowOff>114300</xdr:rowOff>
        </xdr:to>
        <xdr:sp macro="" textlink="">
          <xdr:nvSpPr>
            <xdr:cNvPr id="6436" name="Check Box 3.1" descr="Yes" hidden="1">
              <a:extLst>
                <a:ext uri="{63B3BB69-23CF-44E3-9099-C40C66FF867C}">
                  <a14:compatExt spid="_x0000_s6436"/>
                </a:ext>
                <a:ext uri="{FF2B5EF4-FFF2-40B4-BE49-F238E27FC236}">
                  <a16:creationId xmlns:a16="http://schemas.microsoft.com/office/drawing/2014/main" id="{00000000-0008-0000-0300-00002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221</xdr:row>
          <xdr:rowOff>95250</xdr:rowOff>
        </xdr:from>
        <xdr:to>
          <xdr:col>9</xdr:col>
          <xdr:colOff>304800</xdr:colOff>
          <xdr:row>222</xdr:row>
          <xdr:rowOff>114300</xdr:rowOff>
        </xdr:to>
        <xdr:sp macro="" textlink="">
          <xdr:nvSpPr>
            <xdr:cNvPr id="6439" name="Check Box 3.10" hidden="1">
              <a:extLst>
                <a:ext uri="{63B3BB69-23CF-44E3-9099-C40C66FF867C}">
                  <a14:compatExt spid="_x0000_s6439"/>
                </a:ext>
                <a:ext uri="{FF2B5EF4-FFF2-40B4-BE49-F238E27FC236}">
                  <a16:creationId xmlns:a16="http://schemas.microsoft.com/office/drawing/2014/main" id="{00000000-0008-0000-0300-00002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287</xdr:row>
          <xdr:rowOff>47625</xdr:rowOff>
        </xdr:from>
        <xdr:to>
          <xdr:col>9</xdr:col>
          <xdr:colOff>304800</xdr:colOff>
          <xdr:row>288</xdr:row>
          <xdr:rowOff>38100</xdr:rowOff>
        </xdr:to>
        <xdr:sp macro="" textlink="">
          <xdr:nvSpPr>
            <xdr:cNvPr id="6441" name="Check Box 297" hidden="1">
              <a:extLst>
                <a:ext uri="{63B3BB69-23CF-44E3-9099-C40C66FF867C}">
                  <a14:compatExt spid="_x0000_s6441"/>
                </a:ext>
                <a:ext uri="{FF2B5EF4-FFF2-40B4-BE49-F238E27FC236}">
                  <a16:creationId xmlns:a16="http://schemas.microsoft.com/office/drawing/2014/main" id="{00000000-0008-0000-0300-00002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353</xdr:row>
          <xdr:rowOff>57150</xdr:rowOff>
        </xdr:from>
        <xdr:to>
          <xdr:col>9</xdr:col>
          <xdr:colOff>304800</xdr:colOff>
          <xdr:row>354</xdr:row>
          <xdr:rowOff>76200</xdr:rowOff>
        </xdr:to>
        <xdr:sp macro="" textlink="">
          <xdr:nvSpPr>
            <xdr:cNvPr id="6446" name="Check Box 7.8" hidden="1">
              <a:extLst>
                <a:ext uri="{63B3BB69-23CF-44E3-9099-C40C66FF867C}">
                  <a14:compatExt spid="_x0000_s6446"/>
                </a:ext>
                <a:ext uri="{FF2B5EF4-FFF2-40B4-BE49-F238E27FC236}">
                  <a16:creationId xmlns:a16="http://schemas.microsoft.com/office/drawing/2014/main" id="{00000000-0008-0000-0300-00002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369</xdr:row>
          <xdr:rowOff>180975</xdr:rowOff>
        </xdr:from>
        <xdr:to>
          <xdr:col>9</xdr:col>
          <xdr:colOff>304800</xdr:colOff>
          <xdr:row>370</xdr:row>
          <xdr:rowOff>190500</xdr:rowOff>
        </xdr:to>
        <xdr:sp macro="" textlink="">
          <xdr:nvSpPr>
            <xdr:cNvPr id="6448" name="Check Box 5.0" hidden="1">
              <a:extLst>
                <a:ext uri="{63B3BB69-23CF-44E3-9099-C40C66FF867C}">
                  <a14:compatExt spid="_x0000_s6448"/>
                </a:ext>
                <a:ext uri="{FF2B5EF4-FFF2-40B4-BE49-F238E27FC236}">
                  <a16:creationId xmlns:a16="http://schemas.microsoft.com/office/drawing/2014/main" id="{00000000-0008-0000-0300-00003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328</xdr:row>
          <xdr:rowOff>133350</xdr:rowOff>
        </xdr:from>
        <xdr:to>
          <xdr:col>9</xdr:col>
          <xdr:colOff>304800</xdr:colOff>
          <xdr:row>329</xdr:row>
          <xdr:rowOff>152400</xdr:rowOff>
        </xdr:to>
        <xdr:sp macro="" textlink="">
          <xdr:nvSpPr>
            <xdr:cNvPr id="6449" name="Check Box 305" hidden="1">
              <a:extLst>
                <a:ext uri="{63B3BB69-23CF-44E3-9099-C40C66FF867C}">
                  <a14:compatExt spid="_x0000_s6449"/>
                </a:ext>
                <a:ext uri="{FF2B5EF4-FFF2-40B4-BE49-F238E27FC236}">
                  <a16:creationId xmlns:a16="http://schemas.microsoft.com/office/drawing/2014/main" id="{00000000-0008-0000-0300-00003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283</xdr:row>
          <xdr:rowOff>190500</xdr:rowOff>
        </xdr:from>
        <xdr:to>
          <xdr:col>9</xdr:col>
          <xdr:colOff>342900</xdr:colOff>
          <xdr:row>284</xdr:row>
          <xdr:rowOff>190500</xdr:rowOff>
        </xdr:to>
        <xdr:sp macro="" textlink="">
          <xdr:nvSpPr>
            <xdr:cNvPr id="6450" name="Check Box 306" hidden="1">
              <a:extLst>
                <a:ext uri="{63B3BB69-23CF-44E3-9099-C40C66FF867C}">
                  <a14:compatExt spid="_x0000_s6450"/>
                </a:ext>
                <a:ext uri="{FF2B5EF4-FFF2-40B4-BE49-F238E27FC236}">
                  <a16:creationId xmlns:a16="http://schemas.microsoft.com/office/drawing/2014/main" id="{00000000-0008-0000-0300-00003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255</xdr:row>
          <xdr:rowOff>133350</xdr:rowOff>
        </xdr:from>
        <xdr:to>
          <xdr:col>9</xdr:col>
          <xdr:colOff>304800</xdr:colOff>
          <xdr:row>256</xdr:row>
          <xdr:rowOff>152400</xdr:rowOff>
        </xdr:to>
        <xdr:sp macro="" textlink="">
          <xdr:nvSpPr>
            <xdr:cNvPr id="6458" name="Check Box 314" hidden="1">
              <a:extLst>
                <a:ext uri="{63B3BB69-23CF-44E3-9099-C40C66FF867C}">
                  <a14:compatExt spid="_x0000_s6458"/>
                </a:ext>
                <a:ext uri="{FF2B5EF4-FFF2-40B4-BE49-F238E27FC236}">
                  <a16:creationId xmlns:a16="http://schemas.microsoft.com/office/drawing/2014/main" id="{00000000-0008-0000-0300-00003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262</xdr:row>
          <xdr:rowOff>28575</xdr:rowOff>
        </xdr:from>
        <xdr:to>
          <xdr:col>10</xdr:col>
          <xdr:colOff>114300</xdr:colOff>
          <xdr:row>263</xdr:row>
          <xdr:rowOff>0</xdr:rowOff>
        </xdr:to>
        <xdr:sp macro="" textlink="">
          <xdr:nvSpPr>
            <xdr:cNvPr id="6510" name="Check Box 366" hidden="1">
              <a:extLst>
                <a:ext uri="{63B3BB69-23CF-44E3-9099-C40C66FF867C}">
                  <a14:compatExt spid="_x0000_s6510"/>
                </a:ext>
                <a:ext uri="{FF2B5EF4-FFF2-40B4-BE49-F238E27FC236}">
                  <a16:creationId xmlns:a16="http://schemas.microsoft.com/office/drawing/2014/main" id="{00000000-0008-0000-0300-00006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cs typeface="Calibr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115</xdr:row>
          <xdr:rowOff>123825</xdr:rowOff>
        </xdr:from>
        <xdr:to>
          <xdr:col>10</xdr:col>
          <xdr:colOff>38100</xdr:colOff>
          <xdr:row>116</xdr:row>
          <xdr:rowOff>152400</xdr:rowOff>
        </xdr:to>
        <xdr:sp macro="" textlink="">
          <xdr:nvSpPr>
            <xdr:cNvPr id="6511" name="Check Box 367" hidden="1">
              <a:extLst>
                <a:ext uri="{63B3BB69-23CF-44E3-9099-C40C66FF867C}">
                  <a14:compatExt spid="_x0000_s6511"/>
                </a:ext>
                <a:ext uri="{FF2B5EF4-FFF2-40B4-BE49-F238E27FC236}">
                  <a16:creationId xmlns:a16="http://schemas.microsoft.com/office/drawing/2014/main" id="{00000000-0008-0000-0300-00006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117</xdr:row>
          <xdr:rowOff>123825</xdr:rowOff>
        </xdr:from>
        <xdr:to>
          <xdr:col>10</xdr:col>
          <xdr:colOff>38100</xdr:colOff>
          <xdr:row>118</xdr:row>
          <xdr:rowOff>152400</xdr:rowOff>
        </xdr:to>
        <xdr:sp macro="" textlink="">
          <xdr:nvSpPr>
            <xdr:cNvPr id="6512" name="Check Box 368" hidden="1">
              <a:extLst>
                <a:ext uri="{63B3BB69-23CF-44E3-9099-C40C66FF867C}">
                  <a14:compatExt spid="_x0000_s6512"/>
                </a:ext>
                <a:ext uri="{FF2B5EF4-FFF2-40B4-BE49-F238E27FC236}">
                  <a16:creationId xmlns:a16="http://schemas.microsoft.com/office/drawing/2014/main" id="{00000000-0008-0000-0300-00007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339</xdr:row>
          <xdr:rowOff>180975</xdr:rowOff>
        </xdr:from>
        <xdr:to>
          <xdr:col>10</xdr:col>
          <xdr:colOff>38100</xdr:colOff>
          <xdr:row>340</xdr:row>
          <xdr:rowOff>190500</xdr:rowOff>
        </xdr:to>
        <xdr:sp macro="" textlink="">
          <xdr:nvSpPr>
            <xdr:cNvPr id="6596" name="Check Box 452" hidden="1">
              <a:extLst>
                <a:ext uri="{63B3BB69-23CF-44E3-9099-C40C66FF867C}">
                  <a14:compatExt spid="_x0000_s6596"/>
                </a:ext>
                <a:ext uri="{FF2B5EF4-FFF2-40B4-BE49-F238E27FC236}">
                  <a16:creationId xmlns:a16="http://schemas.microsoft.com/office/drawing/2014/main" id="{00000000-0008-0000-0300-0000C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102</xdr:row>
          <xdr:rowOff>28575</xdr:rowOff>
        </xdr:from>
        <xdr:to>
          <xdr:col>2</xdr:col>
          <xdr:colOff>0</xdr:colOff>
          <xdr:row>103</xdr:row>
          <xdr:rowOff>38100</xdr:rowOff>
        </xdr:to>
        <xdr:sp macro="" textlink="">
          <xdr:nvSpPr>
            <xdr:cNvPr id="6597" name="Check Box 453" hidden="1">
              <a:extLst>
                <a:ext uri="{63B3BB69-23CF-44E3-9099-C40C66FF867C}">
                  <a14:compatExt spid="_x0000_s6597"/>
                </a:ext>
                <a:ext uri="{FF2B5EF4-FFF2-40B4-BE49-F238E27FC236}">
                  <a16:creationId xmlns:a16="http://schemas.microsoft.com/office/drawing/2014/main" id="{00000000-0008-0000-0300-0000C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104</xdr:row>
          <xdr:rowOff>28575</xdr:rowOff>
        </xdr:from>
        <xdr:to>
          <xdr:col>2</xdr:col>
          <xdr:colOff>0</xdr:colOff>
          <xdr:row>105</xdr:row>
          <xdr:rowOff>38100</xdr:rowOff>
        </xdr:to>
        <xdr:sp macro="" textlink="">
          <xdr:nvSpPr>
            <xdr:cNvPr id="6598" name="Check Box 454" hidden="1">
              <a:extLst>
                <a:ext uri="{63B3BB69-23CF-44E3-9099-C40C66FF867C}">
                  <a14:compatExt spid="_x0000_s6598"/>
                </a:ext>
                <a:ext uri="{FF2B5EF4-FFF2-40B4-BE49-F238E27FC236}">
                  <a16:creationId xmlns:a16="http://schemas.microsoft.com/office/drawing/2014/main" id="{00000000-0008-0000-0300-0000C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108</xdr:row>
          <xdr:rowOff>28575</xdr:rowOff>
        </xdr:from>
        <xdr:to>
          <xdr:col>2</xdr:col>
          <xdr:colOff>0</xdr:colOff>
          <xdr:row>109</xdr:row>
          <xdr:rowOff>38100</xdr:rowOff>
        </xdr:to>
        <xdr:sp macro="" textlink="">
          <xdr:nvSpPr>
            <xdr:cNvPr id="6599" name="Check Box 455" hidden="1">
              <a:extLst>
                <a:ext uri="{63B3BB69-23CF-44E3-9099-C40C66FF867C}">
                  <a14:compatExt spid="_x0000_s6599"/>
                </a:ext>
                <a:ext uri="{FF2B5EF4-FFF2-40B4-BE49-F238E27FC236}">
                  <a16:creationId xmlns:a16="http://schemas.microsoft.com/office/drawing/2014/main" id="{00000000-0008-0000-0300-0000C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169</xdr:row>
          <xdr:rowOff>57150</xdr:rowOff>
        </xdr:from>
        <xdr:to>
          <xdr:col>2</xdr:col>
          <xdr:colOff>0</xdr:colOff>
          <xdr:row>170</xdr:row>
          <xdr:rowOff>76200</xdr:rowOff>
        </xdr:to>
        <xdr:sp macro="" textlink="">
          <xdr:nvSpPr>
            <xdr:cNvPr id="6600" name="Check Box 456" hidden="1">
              <a:extLst>
                <a:ext uri="{63B3BB69-23CF-44E3-9099-C40C66FF867C}">
                  <a14:compatExt spid="_x0000_s6600"/>
                </a:ext>
                <a:ext uri="{FF2B5EF4-FFF2-40B4-BE49-F238E27FC236}">
                  <a16:creationId xmlns:a16="http://schemas.microsoft.com/office/drawing/2014/main" id="{00000000-0008-0000-0300-0000C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171</xdr:row>
          <xdr:rowOff>57150</xdr:rowOff>
        </xdr:from>
        <xdr:to>
          <xdr:col>2</xdr:col>
          <xdr:colOff>0</xdr:colOff>
          <xdr:row>172</xdr:row>
          <xdr:rowOff>76200</xdr:rowOff>
        </xdr:to>
        <xdr:sp macro="" textlink="">
          <xdr:nvSpPr>
            <xdr:cNvPr id="6601" name="Check Box 457" hidden="1">
              <a:extLst>
                <a:ext uri="{63B3BB69-23CF-44E3-9099-C40C66FF867C}">
                  <a14:compatExt spid="_x0000_s6601"/>
                </a:ext>
                <a:ext uri="{FF2B5EF4-FFF2-40B4-BE49-F238E27FC236}">
                  <a16:creationId xmlns:a16="http://schemas.microsoft.com/office/drawing/2014/main" id="{00000000-0008-0000-0300-0000C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177</xdr:row>
          <xdr:rowOff>66675</xdr:rowOff>
        </xdr:from>
        <xdr:to>
          <xdr:col>2</xdr:col>
          <xdr:colOff>0</xdr:colOff>
          <xdr:row>178</xdr:row>
          <xdr:rowOff>76200</xdr:rowOff>
        </xdr:to>
        <xdr:sp macro="" textlink="">
          <xdr:nvSpPr>
            <xdr:cNvPr id="6602" name="Check Box 458" hidden="1">
              <a:extLst>
                <a:ext uri="{63B3BB69-23CF-44E3-9099-C40C66FF867C}">
                  <a14:compatExt spid="_x0000_s6602"/>
                </a:ext>
                <a:ext uri="{FF2B5EF4-FFF2-40B4-BE49-F238E27FC236}">
                  <a16:creationId xmlns:a16="http://schemas.microsoft.com/office/drawing/2014/main" id="{00000000-0008-0000-0300-0000C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227</xdr:row>
          <xdr:rowOff>76200</xdr:rowOff>
        </xdr:from>
        <xdr:to>
          <xdr:col>2</xdr:col>
          <xdr:colOff>0</xdr:colOff>
          <xdr:row>228</xdr:row>
          <xdr:rowOff>114300</xdr:rowOff>
        </xdr:to>
        <xdr:sp macro="" textlink="">
          <xdr:nvSpPr>
            <xdr:cNvPr id="6603" name="Check Box 459" hidden="1">
              <a:extLst>
                <a:ext uri="{63B3BB69-23CF-44E3-9099-C40C66FF867C}">
                  <a14:compatExt spid="_x0000_s6603"/>
                </a:ext>
                <a:ext uri="{FF2B5EF4-FFF2-40B4-BE49-F238E27FC236}">
                  <a16:creationId xmlns:a16="http://schemas.microsoft.com/office/drawing/2014/main" id="{00000000-0008-0000-0300-0000C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229</xdr:row>
          <xdr:rowOff>76200</xdr:rowOff>
        </xdr:from>
        <xdr:to>
          <xdr:col>2</xdr:col>
          <xdr:colOff>0</xdr:colOff>
          <xdr:row>230</xdr:row>
          <xdr:rowOff>114300</xdr:rowOff>
        </xdr:to>
        <xdr:sp macro="" textlink="">
          <xdr:nvSpPr>
            <xdr:cNvPr id="6604" name="Check Box 460" hidden="1">
              <a:extLst>
                <a:ext uri="{63B3BB69-23CF-44E3-9099-C40C66FF867C}">
                  <a14:compatExt spid="_x0000_s6604"/>
                </a:ext>
                <a:ext uri="{FF2B5EF4-FFF2-40B4-BE49-F238E27FC236}">
                  <a16:creationId xmlns:a16="http://schemas.microsoft.com/office/drawing/2014/main" id="{00000000-0008-0000-0300-0000C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231</xdr:row>
          <xdr:rowOff>76200</xdr:rowOff>
        </xdr:from>
        <xdr:to>
          <xdr:col>2</xdr:col>
          <xdr:colOff>0</xdr:colOff>
          <xdr:row>232</xdr:row>
          <xdr:rowOff>114300</xdr:rowOff>
        </xdr:to>
        <xdr:sp macro="" textlink="">
          <xdr:nvSpPr>
            <xdr:cNvPr id="6605" name="Check Box 461" hidden="1">
              <a:extLst>
                <a:ext uri="{63B3BB69-23CF-44E3-9099-C40C66FF867C}">
                  <a14:compatExt spid="_x0000_s6605"/>
                </a:ext>
                <a:ext uri="{FF2B5EF4-FFF2-40B4-BE49-F238E27FC236}">
                  <a16:creationId xmlns:a16="http://schemas.microsoft.com/office/drawing/2014/main" id="{00000000-0008-0000-0300-0000C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102</xdr:row>
          <xdr:rowOff>28575</xdr:rowOff>
        </xdr:from>
        <xdr:to>
          <xdr:col>2</xdr:col>
          <xdr:colOff>0</xdr:colOff>
          <xdr:row>103</xdr:row>
          <xdr:rowOff>38100</xdr:rowOff>
        </xdr:to>
        <xdr:sp macro="" textlink="">
          <xdr:nvSpPr>
            <xdr:cNvPr id="6628" name="Check Box 484" hidden="1">
              <a:extLst>
                <a:ext uri="{63B3BB69-23CF-44E3-9099-C40C66FF867C}">
                  <a14:compatExt spid="_x0000_s6628"/>
                </a:ext>
                <a:ext uri="{FF2B5EF4-FFF2-40B4-BE49-F238E27FC236}">
                  <a16:creationId xmlns:a16="http://schemas.microsoft.com/office/drawing/2014/main" id="{00000000-0008-0000-0300-0000E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104</xdr:row>
          <xdr:rowOff>28575</xdr:rowOff>
        </xdr:from>
        <xdr:to>
          <xdr:col>2</xdr:col>
          <xdr:colOff>0</xdr:colOff>
          <xdr:row>105</xdr:row>
          <xdr:rowOff>38100</xdr:rowOff>
        </xdr:to>
        <xdr:sp macro="" textlink="">
          <xdr:nvSpPr>
            <xdr:cNvPr id="6629" name="Check Box 485" hidden="1">
              <a:extLst>
                <a:ext uri="{63B3BB69-23CF-44E3-9099-C40C66FF867C}">
                  <a14:compatExt spid="_x0000_s6629"/>
                </a:ext>
                <a:ext uri="{FF2B5EF4-FFF2-40B4-BE49-F238E27FC236}">
                  <a16:creationId xmlns:a16="http://schemas.microsoft.com/office/drawing/2014/main" id="{00000000-0008-0000-0300-0000E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108</xdr:row>
          <xdr:rowOff>28575</xdr:rowOff>
        </xdr:from>
        <xdr:to>
          <xdr:col>2</xdr:col>
          <xdr:colOff>0</xdr:colOff>
          <xdr:row>109</xdr:row>
          <xdr:rowOff>38100</xdr:rowOff>
        </xdr:to>
        <xdr:sp macro="" textlink="">
          <xdr:nvSpPr>
            <xdr:cNvPr id="6630" name="Check Box 486" hidden="1">
              <a:extLst>
                <a:ext uri="{63B3BB69-23CF-44E3-9099-C40C66FF867C}">
                  <a14:compatExt spid="_x0000_s6630"/>
                </a:ext>
                <a:ext uri="{FF2B5EF4-FFF2-40B4-BE49-F238E27FC236}">
                  <a16:creationId xmlns:a16="http://schemas.microsoft.com/office/drawing/2014/main" id="{00000000-0008-0000-0300-0000E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358</xdr:row>
          <xdr:rowOff>0</xdr:rowOff>
        </xdr:from>
        <xdr:to>
          <xdr:col>2</xdr:col>
          <xdr:colOff>0</xdr:colOff>
          <xdr:row>359</xdr:row>
          <xdr:rowOff>38100</xdr:rowOff>
        </xdr:to>
        <xdr:sp macro="" textlink="">
          <xdr:nvSpPr>
            <xdr:cNvPr id="6637" name="Check Box 493" hidden="1">
              <a:extLst>
                <a:ext uri="{63B3BB69-23CF-44E3-9099-C40C66FF867C}">
                  <a14:compatExt spid="_x0000_s6637"/>
                </a:ext>
                <a:ext uri="{FF2B5EF4-FFF2-40B4-BE49-F238E27FC236}">
                  <a16:creationId xmlns:a16="http://schemas.microsoft.com/office/drawing/2014/main" id="{00000000-0008-0000-0300-0000E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359</xdr:row>
          <xdr:rowOff>200025</xdr:rowOff>
        </xdr:from>
        <xdr:to>
          <xdr:col>2</xdr:col>
          <xdr:colOff>0</xdr:colOff>
          <xdr:row>361</xdr:row>
          <xdr:rowOff>0</xdr:rowOff>
        </xdr:to>
        <xdr:sp macro="" textlink="">
          <xdr:nvSpPr>
            <xdr:cNvPr id="6638" name="Check Box 494" hidden="1">
              <a:extLst>
                <a:ext uri="{63B3BB69-23CF-44E3-9099-C40C66FF867C}">
                  <a14:compatExt spid="_x0000_s6638"/>
                </a:ext>
                <a:ext uri="{FF2B5EF4-FFF2-40B4-BE49-F238E27FC236}">
                  <a16:creationId xmlns:a16="http://schemas.microsoft.com/office/drawing/2014/main" id="{00000000-0008-0000-0300-0000E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363</xdr:row>
          <xdr:rowOff>76200</xdr:rowOff>
        </xdr:from>
        <xdr:to>
          <xdr:col>10</xdr:col>
          <xdr:colOff>38100</xdr:colOff>
          <xdr:row>364</xdr:row>
          <xdr:rowOff>114300</xdr:rowOff>
        </xdr:to>
        <xdr:sp macro="" textlink="">
          <xdr:nvSpPr>
            <xdr:cNvPr id="6643" name="Check Box 499" hidden="1">
              <a:extLst>
                <a:ext uri="{63B3BB69-23CF-44E3-9099-C40C66FF867C}">
                  <a14:compatExt spid="_x0000_s6643"/>
                </a:ext>
                <a:ext uri="{FF2B5EF4-FFF2-40B4-BE49-F238E27FC236}">
                  <a16:creationId xmlns:a16="http://schemas.microsoft.com/office/drawing/2014/main" id="{00000000-0008-0000-0300-0000F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128</xdr:row>
          <xdr:rowOff>9525</xdr:rowOff>
        </xdr:from>
        <xdr:to>
          <xdr:col>9</xdr:col>
          <xdr:colOff>342900</xdr:colOff>
          <xdr:row>129</xdr:row>
          <xdr:rowOff>38100</xdr:rowOff>
        </xdr:to>
        <xdr:sp macro="" textlink="">
          <xdr:nvSpPr>
            <xdr:cNvPr id="6644" name="Check Box 500" hidden="1">
              <a:extLst>
                <a:ext uri="{63B3BB69-23CF-44E3-9099-C40C66FF867C}">
                  <a14:compatExt spid="_x0000_s6644"/>
                </a:ext>
                <a:ext uri="{FF2B5EF4-FFF2-40B4-BE49-F238E27FC236}">
                  <a16:creationId xmlns:a16="http://schemas.microsoft.com/office/drawing/2014/main" id="{00000000-0008-0000-0300-0000F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186</xdr:row>
          <xdr:rowOff>28575</xdr:rowOff>
        </xdr:from>
        <xdr:to>
          <xdr:col>10</xdr:col>
          <xdr:colOff>0</xdr:colOff>
          <xdr:row>187</xdr:row>
          <xdr:rowOff>38100</xdr:rowOff>
        </xdr:to>
        <xdr:sp macro="" textlink="">
          <xdr:nvSpPr>
            <xdr:cNvPr id="6645" name="Check Box 501" hidden="1">
              <a:extLst>
                <a:ext uri="{63B3BB69-23CF-44E3-9099-C40C66FF867C}">
                  <a14:compatExt spid="_x0000_s6645"/>
                </a:ext>
                <a:ext uri="{FF2B5EF4-FFF2-40B4-BE49-F238E27FC236}">
                  <a16:creationId xmlns:a16="http://schemas.microsoft.com/office/drawing/2014/main" id="{00000000-0008-0000-0300-0000F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173</xdr:row>
          <xdr:rowOff>57150</xdr:rowOff>
        </xdr:from>
        <xdr:to>
          <xdr:col>2</xdr:col>
          <xdr:colOff>0</xdr:colOff>
          <xdr:row>174</xdr:row>
          <xdr:rowOff>76200</xdr:rowOff>
        </xdr:to>
        <xdr:sp macro="" textlink="">
          <xdr:nvSpPr>
            <xdr:cNvPr id="6648" name="Check Box 504" hidden="1">
              <a:extLst>
                <a:ext uri="{63B3BB69-23CF-44E3-9099-C40C66FF867C}">
                  <a14:compatExt spid="_x0000_s6648"/>
                </a:ext>
                <a:ext uri="{FF2B5EF4-FFF2-40B4-BE49-F238E27FC236}">
                  <a16:creationId xmlns:a16="http://schemas.microsoft.com/office/drawing/2014/main" id="{00000000-0008-0000-0300-0000F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134</xdr:row>
          <xdr:rowOff>19050</xdr:rowOff>
        </xdr:from>
        <xdr:to>
          <xdr:col>9</xdr:col>
          <xdr:colOff>304800</xdr:colOff>
          <xdr:row>135</xdr:row>
          <xdr:rowOff>76200</xdr:rowOff>
        </xdr:to>
        <xdr:sp macro="" textlink="">
          <xdr:nvSpPr>
            <xdr:cNvPr id="6649" name="Check Box 505" hidden="1">
              <a:extLst>
                <a:ext uri="{63B3BB69-23CF-44E3-9099-C40C66FF867C}">
                  <a14:compatExt spid="_x0000_s6649"/>
                </a:ext>
                <a:ext uri="{FF2B5EF4-FFF2-40B4-BE49-F238E27FC236}">
                  <a16:creationId xmlns:a16="http://schemas.microsoft.com/office/drawing/2014/main" id="{00000000-0008-0000-0300-0000F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191</xdr:row>
          <xdr:rowOff>19050</xdr:rowOff>
        </xdr:from>
        <xdr:to>
          <xdr:col>9</xdr:col>
          <xdr:colOff>304800</xdr:colOff>
          <xdr:row>192</xdr:row>
          <xdr:rowOff>76200</xdr:rowOff>
        </xdr:to>
        <xdr:sp macro="" textlink="">
          <xdr:nvSpPr>
            <xdr:cNvPr id="6650" name="Check Box 506" hidden="1">
              <a:extLst>
                <a:ext uri="{63B3BB69-23CF-44E3-9099-C40C66FF867C}">
                  <a14:compatExt spid="_x0000_s6650"/>
                </a:ext>
                <a:ext uri="{FF2B5EF4-FFF2-40B4-BE49-F238E27FC236}">
                  <a16:creationId xmlns:a16="http://schemas.microsoft.com/office/drawing/2014/main" id="{00000000-0008-0000-0300-0000F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270</xdr:row>
          <xdr:rowOff>19050</xdr:rowOff>
        </xdr:from>
        <xdr:to>
          <xdr:col>9</xdr:col>
          <xdr:colOff>304800</xdr:colOff>
          <xdr:row>271</xdr:row>
          <xdr:rowOff>76200</xdr:rowOff>
        </xdr:to>
        <xdr:sp macro="" textlink="">
          <xdr:nvSpPr>
            <xdr:cNvPr id="6651" name="Check Box 507" hidden="1">
              <a:extLst>
                <a:ext uri="{63B3BB69-23CF-44E3-9099-C40C66FF867C}">
                  <a14:compatExt spid="_x0000_s6651"/>
                </a:ext>
                <a:ext uri="{FF2B5EF4-FFF2-40B4-BE49-F238E27FC236}">
                  <a16:creationId xmlns:a16="http://schemas.microsoft.com/office/drawing/2014/main" id="{00000000-0008-0000-0300-0000F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233</xdr:row>
          <xdr:rowOff>76200</xdr:rowOff>
        </xdr:from>
        <xdr:to>
          <xdr:col>2</xdr:col>
          <xdr:colOff>0</xdr:colOff>
          <xdr:row>234</xdr:row>
          <xdr:rowOff>114300</xdr:rowOff>
        </xdr:to>
        <xdr:sp macro="" textlink="">
          <xdr:nvSpPr>
            <xdr:cNvPr id="6678" name="Check Box 534" hidden="1">
              <a:extLst>
                <a:ext uri="{63B3BB69-23CF-44E3-9099-C40C66FF867C}">
                  <a14:compatExt spid="_x0000_s6678"/>
                </a:ext>
                <a:ext uri="{FF2B5EF4-FFF2-40B4-BE49-F238E27FC236}">
                  <a16:creationId xmlns:a16="http://schemas.microsoft.com/office/drawing/2014/main" id="{00000000-0008-0000-0300-00001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195</xdr:row>
          <xdr:rowOff>19050</xdr:rowOff>
        </xdr:from>
        <xdr:to>
          <xdr:col>9</xdr:col>
          <xdr:colOff>304800</xdr:colOff>
          <xdr:row>196</xdr:row>
          <xdr:rowOff>76200</xdr:rowOff>
        </xdr:to>
        <xdr:sp macro="" textlink="">
          <xdr:nvSpPr>
            <xdr:cNvPr id="6679" name="Check Box 535" hidden="1">
              <a:extLst>
                <a:ext uri="{63B3BB69-23CF-44E3-9099-C40C66FF867C}">
                  <a14:compatExt spid="_x0000_s6679"/>
                </a:ext>
                <a:ext uri="{FF2B5EF4-FFF2-40B4-BE49-F238E27FC236}">
                  <a16:creationId xmlns:a16="http://schemas.microsoft.com/office/drawing/2014/main" id="{00000000-0008-0000-0300-00001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10</xdr:col>
      <xdr:colOff>281408</xdr:colOff>
      <xdr:row>7</xdr:row>
      <xdr:rowOff>182197</xdr:rowOff>
    </xdr:from>
    <xdr:ext cx="155122" cy="162065"/>
    <xdr:sp macro="" textlink="">
      <xdr:nvSpPr>
        <xdr:cNvPr id="4" name="Rectangle 3">
          <a:extLst>
            <a:ext uri="{FF2B5EF4-FFF2-40B4-BE49-F238E27FC236}">
              <a16:creationId xmlns:a16="http://schemas.microsoft.com/office/drawing/2014/main" id="{00000000-0008-0000-0400-000004000000}"/>
            </a:ext>
          </a:extLst>
        </xdr:cNvPr>
        <xdr:cNvSpPr/>
      </xdr:nvSpPr>
      <xdr:spPr>
        <a:xfrm>
          <a:off x="5129633" y="1572847"/>
          <a:ext cx="155122" cy="162065"/>
        </a:xfrm>
        <a:prstGeom prst="rect">
          <a:avLst/>
        </a:prstGeom>
        <a:solidFill>
          <a:schemeClr val="accent1">
            <a:lumMod val="20000"/>
            <a:lumOff val="80000"/>
            <a:alpha val="46000"/>
          </a:schemeClr>
        </a:solidFill>
        <a:ln w="3175">
          <a:noFill/>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726701</xdr:colOff>
      <xdr:row>38</xdr:row>
      <xdr:rowOff>23452</xdr:rowOff>
    </xdr:from>
    <xdr:ext cx="155122" cy="162065"/>
    <xdr:sp macro="" textlink="">
      <xdr:nvSpPr>
        <xdr:cNvPr id="12" name="Rectangle 11">
          <a:extLst>
            <a:ext uri="{FF2B5EF4-FFF2-40B4-BE49-F238E27FC236}">
              <a16:creationId xmlns:a16="http://schemas.microsoft.com/office/drawing/2014/main" id="{00000000-0008-0000-0400-00000C000000}"/>
            </a:ext>
          </a:extLst>
        </xdr:cNvPr>
        <xdr:cNvSpPr/>
      </xdr:nvSpPr>
      <xdr:spPr>
        <a:xfrm>
          <a:off x="4270001" y="7510102"/>
          <a:ext cx="155122" cy="162065"/>
        </a:xfrm>
        <a:prstGeom prst="rect">
          <a:avLst/>
        </a:prstGeom>
        <a:solidFill>
          <a:schemeClr val="accent1">
            <a:lumMod val="20000"/>
            <a:lumOff val="80000"/>
            <a:alpha val="46000"/>
          </a:schemeClr>
        </a:solidFill>
        <a:ln w="3175">
          <a:noFill/>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723899</xdr:colOff>
      <xdr:row>197</xdr:row>
      <xdr:rowOff>6707</xdr:rowOff>
    </xdr:from>
    <xdr:ext cx="155122" cy="162065"/>
    <xdr:sp macro="" textlink="">
      <xdr:nvSpPr>
        <xdr:cNvPr id="13" name="Rectangle 12">
          <a:extLst>
            <a:ext uri="{FF2B5EF4-FFF2-40B4-BE49-F238E27FC236}">
              <a16:creationId xmlns:a16="http://schemas.microsoft.com/office/drawing/2014/main" id="{00000000-0008-0000-0400-00000D000000}"/>
            </a:ext>
          </a:extLst>
        </xdr:cNvPr>
        <xdr:cNvSpPr/>
      </xdr:nvSpPr>
      <xdr:spPr>
        <a:xfrm>
          <a:off x="4351019" y="29450387"/>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marL="0" indent="0"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ea typeface="+mn-ea"/>
              <a:cs typeface="+mn-cs"/>
            </a:rPr>
            <a:t>i</a:t>
          </a:r>
        </a:p>
      </xdr:txBody>
    </xdr:sp>
    <xdr:clientData/>
  </xdr:oneCellAnchor>
  <xdr:oneCellAnchor>
    <xdr:from>
      <xdr:col>11</xdr:col>
      <xdr:colOff>538369</xdr:colOff>
      <xdr:row>8</xdr:row>
      <xdr:rowOff>8281</xdr:rowOff>
    </xdr:from>
    <xdr:ext cx="155122" cy="162065"/>
    <xdr:sp macro="" textlink="">
      <xdr:nvSpPr>
        <xdr:cNvPr id="6" name="Rectangle 5">
          <a:extLst>
            <a:ext uri="{FF2B5EF4-FFF2-40B4-BE49-F238E27FC236}">
              <a16:creationId xmlns:a16="http://schemas.microsoft.com/office/drawing/2014/main" id="{00000000-0008-0000-0400-000006000000}"/>
            </a:ext>
          </a:extLst>
        </xdr:cNvPr>
        <xdr:cNvSpPr/>
      </xdr:nvSpPr>
      <xdr:spPr>
        <a:xfrm>
          <a:off x="5955195" y="1764194"/>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marL="0" indent="0"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ea typeface="+mn-ea"/>
              <a:cs typeface="+mn-cs"/>
            </a:rPr>
            <a:t>i</a:t>
          </a:r>
        </a:p>
      </xdr:txBody>
    </xdr:sp>
    <xdr:clientData/>
  </xdr:oneCellAnchor>
  <mc:AlternateContent xmlns:mc="http://schemas.openxmlformats.org/markup-compatibility/2006">
    <mc:Choice xmlns:a14="http://schemas.microsoft.com/office/drawing/2010/main" Requires="a14">
      <xdr:twoCellAnchor editAs="oneCell">
        <xdr:from>
          <xdr:col>9</xdr:col>
          <xdr:colOff>47625</xdr:colOff>
          <xdr:row>16</xdr:row>
          <xdr:rowOff>9525</xdr:rowOff>
        </xdr:from>
        <xdr:to>
          <xdr:col>9</xdr:col>
          <xdr:colOff>314325</xdr:colOff>
          <xdr:row>16</xdr:row>
          <xdr:rowOff>190500</xdr:rowOff>
        </xdr:to>
        <xdr:sp macro="" textlink="">
          <xdr:nvSpPr>
            <xdr:cNvPr id="10288" name="Check Box 1.1"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18</xdr:row>
          <xdr:rowOff>19050</xdr:rowOff>
        </xdr:from>
        <xdr:to>
          <xdr:col>9</xdr:col>
          <xdr:colOff>314325</xdr:colOff>
          <xdr:row>19</xdr:row>
          <xdr:rowOff>0</xdr:rowOff>
        </xdr:to>
        <xdr:sp macro="" textlink="">
          <xdr:nvSpPr>
            <xdr:cNvPr id="10289" name="Check Box 1.2"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21</xdr:row>
          <xdr:rowOff>19050</xdr:rowOff>
        </xdr:from>
        <xdr:to>
          <xdr:col>9</xdr:col>
          <xdr:colOff>314325</xdr:colOff>
          <xdr:row>21</xdr:row>
          <xdr:rowOff>190500</xdr:rowOff>
        </xdr:to>
        <xdr:sp macro="" textlink="">
          <xdr:nvSpPr>
            <xdr:cNvPr id="10290" name="Check Box 1.3"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27</xdr:row>
          <xdr:rowOff>19050</xdr:rowOff>
        </xdr:from>
        <xdr:to>
          <xdr:col>9</xdr:col>
          <xdr:colOff>314325</xdr:colOff>
          <xdr:row>28</xdr:row>
          <xdr:rowOff>28575</xdr:rowOff>
        </xdr:to>
        <xdr:sp macro="" textlink="">
          <xdr:nvSpPr>
            <xdr:cNvPr id="10292" name="Check Box 2.1"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32</xdr:row>
          <xdr:rowOff>19050</xdr:rowOff>
        </xdr:from>
        <xdr:to>
          <xdr:col>9</xdr:col>
          <xdr:colOff>314325</xdr:colOff>
          <xdr:row>33</xdr:row>
          <xdr:rowOff>28575</xdr:rowOff>
        </xdr:to>
        <xdr:sp macro="" textlink="">
          <xdr:nvSpPr>
            <xdr:cNvPr id="10294" name="Check Box 2.2a"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40</xdr:row>
          <xdr:rowOff>200025</xdr:rowOff>
        </xdr:from>
        <xdr:to>
          <xdr:col>9</xdr:col>
          <xdr:colOff>314325</xdr:colOff>
          <xdr:row>41</xdr:row>
          <xdr:rowOff>190500</xdr:rowOff>
        </xdr:to>
        <xdr:sp macro="" textlink="">
          <xdr:nvSpPr>
            <xdr:cNvPr id="10296" name="Check Box 2.3a"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53</xdr:row>
          <xdr:rowOff>9525</xdr:rowOff>
        </xdr:from>
        <xdr:to>
          <xdr:col>9</xdr:col>
          <xdr:colOff>314325</xdr:colOff>
          <xdr:row>54</xdr:row>
          <xdr:rowOff>0</xdr:rowOff>
        </xdr:to>
        <xdr:sp macro="" textlink="">
          <xdr:nvSpPr>
            <xdr:cNvPr id="10297" name="Check Box 2.3b.1"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59</xdr:row>
          <xdr:rowOff>9525</xdr:rowOff>
        </xdr:from>
        <xdr:to>
          <xdr:col>9</xdr:col>
          <xdr:colOff>314325</xdr:colOff>
          <xdr:row>60</xdr:row>
          <xdr:rowOff>0</xdr:rowOff>
        </xdr:to>
        <xdr:sp macro="" textlink="">
          <xdr:nvSpPr>
            <xdr:cNvPr id="10298" name="Check Box 2.3c"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55</xdr:row>
          <xdr:rowOff>9525</xdr:rowOff>
        </xdr:from>
        <xdr:to>
          <xdr:col>9</xdr:col>
          <xdr:colOff>314325</xdr:colOff>
          <xdr:row>56</xdr:row>
          <xdr:rowOff>0</xdr:rowOff>
        </xdr:to>
        <xdr:sp macro="" textlink="">
          <xdr:nvSpPr>
            <xdr:cNvPr id="10300" name="Check Box 2.3b.ii"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65</xdr:row>
          <xdr:rowOff>28575</xdr:rowOff>
        </xdr:from>
        <xdr:to>
          <xdr:col>9</xdr:col>
          <xdr:colOff>314325</xdr:colOff>
          <xdr:row>66</xdr:row>
          <xdr:rowOff>28575</xdr:rowOff>
        </xdr:to>
        <xdr:sp macro="" textlink="">
          <xdr:nvSpPr>
            <xdr:cNvPr id="10301" name="Check Box 2.4"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68</xdr:row>
          <xdr:rowOff>28575</xdr:rowOff>
        </xdr:from>
        <xdr:to>
          <xdr:col>9</xdr:col>
          <xdr:colOff>314325</xdr:colOff>
          <xdr:row>69</xdr:row>
          <xdr:rowOff>28575</xdr:rowOff>
        </xdr:to>
        <xdr:sp macro="" textlink="">
          <xdr:nvSpPr>
            <xdr:cNvPr id="10302" name="Check Box 2.5"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28575</xdr:rowOff>
        </xdr:from>
        <xdr:to>
          <xdr:col>9</xdr:col>
          <xdr:colOff>314325</xdr:colOff>
          <xdr:row>72</xdr:row>
          <xdr:rowOff>28575</xdr:rowOff>
        </xdr:to>
        <xdr:sp macro="" textlink="">
          <xdr:nvSpPr>
            <xdr:cNvPr id="10303" name="Check Box 2.6"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47625</xdr:rowOff>
        </xdr:from>
        <xdr:to>
          <xdr:col>9</xdr:col>
          <xdr:colOff>314325</xdr:colOff>
          <xdr:row>80</xdr:row>
          <xdr:rowOff>28575</xdr:rowOff>
        </xdr:to>
        <xdr:sp macro="" textlink="">
          <xdr:nvSpPr>
            <xdr:cNvPr id="10305" name="Check Box 3.1"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82</xdr:row>
          <xdr:rowOff>19050</xdr:rowOff>
        </xdr:from>
        <xdr:to>
          <xdr:col>9</xdr:col>
          <xdr:colOff>314325</xdr:colOff>
          <xdr:row>83</xdr:row>
          <xdr:rowOff>28575</xdr:rowOff>
        </xdr:to>
        <xdr:sp macro="" textlink="">
          <xdr:nvSpPr>
            <xdr:cNvPr id="10306" name="Check Box 3.2a"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88</xdr:row>
          <xdr:rowOff>28575</xdr:rowOff>
        </xdr:from>
        <xdr:to>
          <xdr:col>9</xdr:col>
          <xdr:colOff>314325</xdr:colOff>
          <xdr:row>89</xdr:row>
          <xdr:rowOff>28575</xdr:rowOff>
        </xdr:to>
        <xdr:sp macro="" textlink="">
          <xdr:nvSpPr>
            <xdr:cNvPr id="10307" name="Check Box 3.3a"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90</xdr:row>
          <xdr:rowOff>28575</xdr:rowOff>
        </xdr:from>
        <xdr:to>
          <xdr:col>9</xdr:col>
          <xdr:colOff>314325</xdr:colOff>
          <xdr:row>91</xdr:row>
          <xdr:rowOff>47625</xdr:rowOff>
        </xdr:to>
        <xdr:sp macro="" textlink="">
          <xdr:nvSpPr>
            <xdr:cNvPr id="10308" name="Check Box 3.3b"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93</xdr:row>
          <xdr:rowOff>38100</xdr:rowOff>
        </xdr:from>
        <xdr:to>
          <xdr:col>9</xdr:col>
          <xdr:colOff>314325</xdr:colOff>
          <xdr:row>94</xdr:row>
          <xdr:rowOff>47625</xdr:rowOff>
        </xdr:to>
        <xdr:sp macro="" textlink="">
          <xdr:nvSpPr>
            <xdr:cNvPr id="10309" name="Check Box 3.3c"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128</xdr:row>
          <xdr:rowOff>57150</xdr:rowOff>
        </xdr:from>
        <xdr:to>
          <xdr:col>9</xdr:col>
          <xdr:colOff>314325</xdr:colOff>
          <xdr:row>129</xdr:row>
          <xdr:rowOff>47625</xdr:rowOff>
        </xdr:to>
        <xdr:sp macro="" textlink="">
          <xdr:nvSpPr>
            <xdr:cNvPr id="10311" name="Check Box 3.3d." hidden="1">
              <a:extLst>
                <a:ext uri="{63B3BB69-23CF-44E3-9099-C40C66FF867C}">
                  <a14:compatExt spid="_x0000_s10311"/>
                </a:ext>
                <a:ext uri="{FF2B5EF4-FFF2-40B4-BE49-F238E27FC236}">
                  <a16:creationId xmlns:a16="http://schemas.microsoft.com/office/drawing/2014/main" id="{00000000-0008-0000-04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95250</xdr:rowOff>
        </xdr:from>
        <xdr:to>
          <xdr:col>9</xdr:col>
          <xdr:colOff>314325</xdr:colOff>
          <xdr:row>158</xdr:row>
          <xdr:rowOff>76200</xdr:rowOff>
        </xdr:to>
        <xdr:sp macro="" textlink="">
          <xdr:nvSpPr>
            <xdr:cNvPr id="10316" name="Check Box 3.4" hidden="1">
              <a:extLst>
                <a:ext uri="{63B3BB69-23CF-44E3-9099-C40C66FF867C}">
                  <a14:compatExt spid="_x0000_s10316"/>
                </a:ext>
                <a:ext uri="{FF2B5EF4-FFF2-40B4-BE49-F238E27FC236}">
                  <a16:creationId xmlns:a16="http://schemas.microsoft.com/office/drawing/2014/main" id="{00000000-0008-0000-04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161</xdr:row>
          <xdr:rowOff>114300</xdr:rowOff>
        </xdr:from>
        <xdr:to>
          <xdr:col>9</xdr:col>
          <xdr:colOff>314325</xdr:colOff>
          <xdr:row>162</xdr:row>
          <xdr:rowOff>95250</xdr:rowOff>
        </xdr:to>
        <xdr:sp macro="" textlink="">
          <xdr:nvSpPr>
            <xdr:cNvPr id="10317" name="Check Box 3.5" hidden="1">
              <a:extLst>
                <a:ext uri="{63B3BB69-23CF-44E3-9099-C40C66FF867C}">
                  <a14:compatExt spid="_x0000_s10317"/>
                </a:ext>
                <a:ext uri="{FF2B5EF4-FFF2-40B4-BE49-F238E27FC236}">
                  <a16:creationId xmlns:a16="http://schemas.microsoft.com/office/drawing/2014/main" id="{00000000-0008-0000-04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165</xdr:row>
          <xdr:rowOff>180975</xdr:rowOff>
        </xdr:from>
        <xdr:to>
          <xdr:col>9</xdr:col>
          <xdr:colOff>285750</xdr:colOff>
          <xdr:row>166</xdr:row>
          <xdr:rowOff>190500</xdr:rowOff>
        </xdr:to>
        <xdr:sp macro="" textlink="">
          <xdr:nvSpPr>
            <xdr:cNvPr id="10324" name="Check Box 6.11" hidden="1">
              <a:extLst>
                <a:ext uri="{63B3BB69-23CF-44E3-9099-C40C66FF867C}">
                  <a14:compatExt spid="_x0000_s10324"/>
                </a:ext>
                <a:ext uri="{FF2B5EF4-FFF2-40B4-BE49-F238E27FC236}">
                  <a16:creationId xmlns:a16="http://schemas.microsoft.com/office/drawing/2014/main" id="{00000000-0008-0000-04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170</xdr:row>
          <xdr:rowOff>114300</xdr:rowOff>
        </xdr:from>
        <xdr:to>
          <xdr:col>9</xdr:col>
          <xdr:colOff>314325</xdr:colOff>
          <xdr:row>171</xdr:row>
          <xdr:rowOff>95250</xdr:rowOff>
        </xdr:to>
        <xdr:sp macro="" textlink="">
          <xdr:nvSpPr>
            <xdr:cNvPr id="10332" name="Check Box 4.1" hidden="1">
              <a:extLst>
                <a:ext uri="{63B3BB69-23CF-44E3-9099-C40C66FF867C}">
                  <a14:compatExt spid="_x0000_s10332"/>
                </a:ext>
                <a:ext uri="{FF2B5EF4-FFF2-40B4-BE49-F238E27FC236}">
                  <a16:creationId xmlns:a16="http://schemas.microsoft.com/office/drawing/2014/main" id="{00000000-0008-0000-04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174</xdr:row>
          <xdr:rowOff>114300</xdr:rowOff>
        </xdr:from>
        <xdr:to>
          <xdr:col>9</xdr:col>
          <xdr:colOff>314325</xdr:colOff>
          <xdr:row>175</xdr:row>
          <xdr:rowOff>95250</xdr:rowOff>
        </xdr:to>
        <xdr:sp macro="" textlink="">
          <xdr:nvSpPr>
            <xdr:cNvPr id="10333" name="Check Box 4.2" hidden="1">
              <a:extLst>
                <a:ext uri="{63B3BB69-23CF-44E3-9099-C40C66FF867C}">
                  <a14:compatExt spid="_x0000_s10333"/>
                </a:ext>
                <a:ext uri="{FF2B5EF4-FFF2-40B4-BE49-F238E27FC236}">
                  <a16:creationId xmlns:a16="http://schemas.microsoft.com/office/drawing/2014/main" id="{00000000-0008-0000-04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177</xdr:row>
          <xdr:rowOff>123825</xdr:rowOff>
        </xdr:from>
        <xdr:to>
          <xdr:col>9</xdr:col>
          <xdr:colOff>314325</xdr:colOff>
          <xdr:row>178</xdr:row>
          <xdr:rowOff>123825</xdr:rowOff>
        </xdr:to>
        <xdr:sp macro="" textlink="">
          <xdr:nvSpPr>
            <xdr:cNvPr id="10334" name="Check Box 4.3" hidden="1">
              <a:extLst>
                <a:ext uri="{63B3BB69-23CF-44E3-9099-C40C66FF867C}">
                  <a14:compatExt spid="_x0000_s10334"/>
                </a:ext>
                <a:ext uri="{FF2B5EF4-FFF2-40B4-BE49-F238E27FC236}">
                  <a16:creationId xmlns:a16="http://schemas.microsoft.com/office/drawing/2014/main" id="{00000000-0008-0000-04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183</xdr:row>
          <xdr:rowOff>95250</xdr:rowOff>
        </xdr:from>
        <xdr:to>
          <xdr:col>9</xdr:col>
          <xdr:colOff>314325</xdr:colOff>
          <xdr:row>184</xdr:row>
          <xdr:rowOff>95250</xdr:rowOff>
        </xdr:to>
        <xdr:sp macro="" textlink="">
          <xdr:nvSpPr>
            <xdr:cNvPr id="10335" name="Check Box 4.4a" hidden="1">
              <a:extLst>
                <a:ext uri="{63B3BB69-23CF-44E3-9099-C40C66FF867C}">
                  <a14:compatExt spid="_x0000_s10335"/>
                </a:ext>
                <a:ext uri="{FF2B5EF4-FFF2-40B4-BE49-F238E27FC236}">
                  <a16:creationId xmlns:a16="http://schemas.microsoft.com/office/drawing/2014/main" id="{00000000-0008-0000-04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185</xdr:row>
          <xdr:rowOff>95250</xdr:rowOff>
        </xdr:from>
        <xdr:to>
          <xdr:col>9</xdr:col>
          <xdr:colOff>314325</xdr:colOff>
          <xdr:row>186</xdr:row>
          <xdr:rowOff>95250</xdr:rowOff>
        </xdr:to>
        <xdr:sp macro="" textlink="">
          <xdr:nvSpPr>
            <xdr:cNvPr id="10336" name="Check Box 4.4b" hidden="1">
              <a:extLst>
                <a:ext uri="{63B3BB69-23CF-44E3-9099-C40C66FF867C}">
                  <a14:compatExt spid="_x0000_s10336"/>
                </a:ext>
                <a:ext uri="{FF2B5EF4-FFF2-40B4-BE49-F238E27FC236}">
                  <a16:creationId xmlns:a16="http://schemas.microsoft.com/office/drawing/2014/main" id="{00000000-0008-0000-04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194</xdr:row>
          <xdr:rowOff>95250</xdr:rowOff>
        </xdr:from>
        <xdr:to>
          <xdr:col>9</xdr:col>
          <xdr:colOff>314325</xdr:colOff>
          <xdr:row>195</xdr:row>
          <xdr:rowOff>95250</xdr:rowOff>
        </xdr:to>
        <xdr:sp macro="" textlink="">
          <xdr:nvSpPr>
            <xdr:cNvPr id="10337" name="Check Box 4.4c" hidden="1">
              <a:extLst>
                <a:ext uri="{63B3BB69-23CF-44E3-9099-C40C66FF867C}">
                  <a14:compatExt spid="_x0000_s10337"/>
                </a:ext>
                <a:ext uri="{FF2B5EF4-FFF2-40B4-BE49-F238E27FC236}">
                  <a16:creationId xmlns:a16="http://schemas.microsoft.com/office/drawing/2014/main" id="{00000000-0008-0000-04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197</xdr:row>
          <xdr:rowOff>123825</xdr:rowOff>
        </xdr:from>
        <xdr:to>
          <xdr:col>9</xdr:col>
          <xdr:colOff>314325</xdr:colOff>
          <xdr:row>198</xdr:row>
          <xdr:rowOff>95250</xdr:rowOff>
        </xdr:to>
        <xdr:sp macro="" textlink="">
          <xdr:nvSpPr>
            <xdr:cNvPr id="10344" name="Check Box 4.5" hidden="1">
              <a:extLst>
                <a:ext uri="{63B3BB69-23CF-44E3-9099-C40C66FF867C}">
                  <a14:compatExt spid="_x0000_s10344"/>
                </a:ext>
                <a:ext uri="{FF2B5EF4-FFF2-40B4-BE49-F238E27FC236}">
                  <a16:creationId xmlns:a16="http://schemas.microsoft.com/office/drawing/2014/main" id="{00000000-0008-0000-04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200</xdr:row>
          <xdr:rowOff>142875</xdr:rowOff>
        </xdr:from>
        <xdr:to>
          <xdr:col>9</xdr:col>
          <xdr:colOff>314325</xdr:colOff>
          <xdr:row>201</xdr:row>
          <xdr:rowOff>95250</xdr:rowOff>
        </xdr:to>
        <xdr:sp macro="" textlink="">
          <xdr:nvSpPr>
            <xdr:cNvPr id="10345" name="Check Box 4.6" hidden="1">
              <a:extLst>
                <a:ext uri="{63B3BB69-23CF-44E3-9099-C40C66FF867C}">
                  <a14:compatExt spid="_x0000_s10345"/>
                </a:ext>
                <a:ext uri="{FF2B5EF4-FFF2-40B4-BE49-F238E27FC236}">
                  <a16:creationId xmlns:a16="http://schemas.microsoft.com/office/drawing/2014/main" id="{00000000-0008-0000-04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210</xdr:row>
          <xdr:rowOff>123825</xdr:rowOff>
        </xdr:from>
        <xdr:to>
          <xdr:col>9</xdr:col>
          <xdr:colOff>314325</xdr:colOff>
          <xdr:row>211</xdr:row>
          <xdr:rowOff>123825</xdr:rowOff>
        </xdr:to>
        <xdr:sp macro="" textlink="">
          <xdr:nvSpPr>
            <xdr:cNvPr id="10347" name="Check Box 5.1" hidden="1">
              <a:extLst>
                <a:ext uri="{63B3BB69-23CF-44E3-9099-C40C66FF867C}">
                  <a14:compatExt spid="_x0000_s10347"/>
                </a:ext>
                <a:ext uri="{FF2B5EF4-FFF2-40B4-BE49-F238E27FC236}">
                  <a16:creationId xmlns:a16="http://schemas.microsoft.com/office/drawing/2014/main" id="{00000000-0008-0000-0400-00006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212</xdr:row>
          <xdr:rowOff>123825</xdr:rowOff>
        </xdr:from>
        <xdr:to>
          <xdr:col>9</xdr:col>
          <xdr:colOff>314325</xdr:colOff>
          <xdr:row>213</xdr:row>
          <xdr:rowOff>123825</xdr:rowOff>
        </xdr:to>
        <xdr:sp macro="" textlink="">
          <xdr:nvSpPr>
            <xdr:cNvPr id="10348" name="Check Box 5.2" hidden="1">
              <a:extLst>
                <a:ext uri="{63B3BB69-23CF-44E3-9099-C40C66FF867C}">
                  <a14:compatExt spid="_x0000_s10348"/>
                </a:ext>
                <a:ext uri="{FF2B5EF4-FFF2-40B4-BE49-F238E27FC236}">
                  <a16:creationId xmlns:a16="http://schemas.microsoft.com/office/drawing/2014/main" id="{00000000-0008-0000-0400-00006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214</xdr:row>
          <xdr:rowOff>123825</xdr:rowOff>
        </xdr:from>
        <xdr:to>
          <xdr:col>9</xdr:col>
          <xdr:colOff>314325</xdr:colOff>
          <xdr:row>215</xdr:row>
          <xdr:rowOff>123825</xdr:rowOff>
        </xdr:to>
        <xdr:sp macro="" textlink="">
          <xdr:nvSpPr>
            <xdr:cNvPr id="10349" name="Check Box 5.3" hidden="1">
              <a:extLst>
                <a:ext uri="{63B3BB69-23CF-44E3-9099-C40C66FF867C}">
                  <a14:compatExt spid="_x0000_s10349"/>
                </a:ext>
                <a:ext uri="{FF2B5EF4-FFF2-40B4-BE49-F238E27FC236}">
                  <a16:creationId xmlns:a16="http://schemas.microsoft.com/office/drawing/2014/main" id="{00000000-0008-0000-0400-00006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216</xdr:row>
          <xdr:rowOff>104775</xdr:rowOff>
        </xdr:from>
        <xdr:to>
          <xdr:col>9</xdr:col>
          <xdr:colOff>314325</xdr:colOff>
          <xdr:row>217</xdr:row>
          <xdr:rowOff>142875</xdr:rowOff>
        </xdr:to>
        <xdr:sp macro="" textlink="">
          <xdr:nvSpPr>
            <xdr:cNvPr id="10350" name="Check Box 5.4" hidden="1">
              <a:extLst>
                <a:ext uri="{63B3BB69-23CF-44E3-9099-C40C66FF867C}">
                  <a14:compatExt spid="_x0000_s10350"/>
                </a:ext>
                <a:ext uri="{FF2B5EF4-FFF2-40B4-BE49-F238E27FC236}">
                  <a16:creationId xmlns:a16="http://schemas.microsoft.com/office/drawing/2014/main" id="{00000000-0008-0000-0400-00006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219</xdr:row>
          <xdr:rowOff>123825</xdr:rowOff>
        </xdr:from>
        <xdr:to>
          <xdr:col>9</xdr:col>
          <xdr:colOff>314325</xdr:colOff>
          <xdr:row>220</xdr:row>
          <xdr:rowOff>123825</xdr:rowOff>
        </xdr:to>
        <xdr:sp macro="" textlink="">
          <xdr:nvSpPr>
            <xdr:cNvPr id="10351" name="Check Box 5.5" hidden="1">
              <a:extLst>
                <a:ext uri="{63B3BB69-23CF-44E3-9099-C40C66FF867C}">
                  <a14:compatExt spid="_x0000_s10351"/>
                </a:ext>
                <a:ext uri="{FF2B5EF4-FFF2-40B4-BE49-F238E27FC236}">
                  <a16:creationId xmlns:a16="http://schemas.microsoft.com/office/drawing/2014/main" id="{00000000-0008-0000-04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152400</xdr:rowOff>
        </xdr:from>
        <xdr:to>
          <xdr:col>9</xdr:col>
          <xdr:colOff>314325</xdr:colOff>
          <xdr:row>84</xdr:row>
          <xdr:rowOff>171450</xdr:rowOff>
        </xdr:to>
        <xdr:sp macro="" textlink="">
          <xdr:nvSpPr>
            <xdr:cNvPr id="10383" name="Check Box 3.2b" hidden="1">
              <a:extLst>
                <a:ext uri="{63B3BB69-23CF-44E3-9099-C40C66FF867C}">
                  <a14:compatExt spid="_x0000_s10383"/>
                </a:ext>
                <a:ext uri="{FF2B5EF4-FFF2-40B4-BE49-F238E27FC236}">
                  <a16:creationId xmlns:a16="http://schemas.microsoft.com/office/drawing/2014/main" id="{00000000-0008-0000-04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9525</xdr:rowOff>
        </xdr:from>
        <xdr:to>
          <xdr:col>2</xdr:col>
          <xdr:colOff>0</xdr:colOff>
          <xdr:row>36</xdr:row>
          <xdr:rowOff>0</xdr:rowOff>
        </xdr:to>
        <xdr:sp macro="" textlink="">
          <xdr:nvSpPr>
            <xdr:cNvPr id="10387" name="Check Box 147" hidden="1">
              <a:extLst>
                <a:ext uri="{63B3BB69-23CF-44E3-9099-C40C66FF867C}">
                  <a14:compatExt spid="_x0000_s10387"/>
                </a:ext>
                <a:ext uri="{FF2B5EF4-FFF2-40B4-BE49-F238E27FC236}">
                  <a16:creationId xmlns:a16="http://schemas.microsoft.com/office/drawing/2014/main" id="{00000000-0008-0000-04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19050</xdr:rowOff>
        </xdr:from>
        <xdr:to>
          <xdr:col>2</xdr:col>
          <xdr:colOff>0</xdr:colOff>
          <xdr:row>38</xdr:row>
          <xdr:rowOff>190500</xdr:rowOff>
        </xdr:to>
        <xdr:sp macro="" textlink="">
          <xdr:nvSpPr>
            <xdr:cNvPr id="10388" name="Check Box 148" hidden="1">
              <a:extLst>
                <a:ext uri="{63B3BB69-23CF-44E3-9099-C40C66FF867C}">
                  <a14:compatExt spid="_x0000_s10388"/>
                </a:ext>
                <a:ext uri="{FF2B5EF4-FFF2-40B4-BE49-F238E27FC236}">
                  <a16:creationId xmlns:a16="http://schemas.microsoft.com/office/drawing/2014/main" id="{00000000-0008-0000-0400-00009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132</xdr:row>
          <xdr:rowOff>95250</xdr:rowOff>
        </xdr:from>
        <xdr:to>
          <xdr:col>2</xdr:col>
          <xdr:colOff>238125</xdr:colOff>
          <xdr:row>133</xdr:row>
          <xdr:rowOff>95250</xdr:rowOff>
        </xdr:to>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4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136</xdr:row>
          <xdr:rowOff>57150</xdr:rowOff>
        </xdr:from>
        <xdr:to>
          <xdr:col>2</xdr:col>
          <xdr:colOff>238125</xdr:colOff>
          <xdr:row>137</xdr:row>
          <xdr:rowOff>47625</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4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138</xdr:row>
          <xdr:rowOff>57150</xdr:rowOff>
        </xdr:from>
        <xdr:to>
          <xdr:col>2</xdr:col>
          <xdr:colOff>238125</xdr:colOff>
          <xdr:row>139</xdr:row>
          <xdr:rowOff>47625</xdr:rowOff>
        </xdr:to>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4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155</xdr:row>
          <xdr:rowOff>57150</xdr:rowOff>
        </xdr:from>
        <xdr:to>
          <xdr:col>2</xdr:col>
          <xdr:colOff>238125</xdr:colOff>
          <xdr:row>156</xdr:row>
          <xdr:rowOff>47625</xdr:rowOff>
        </xdr:to>
        <xdr:sp macro="" textlink="">
          <xdr:nvSpPr>
            <xdr:cNvPr id="10392" name="Check Box 152" hidden="1">
              <a:extLst>
                <a:ext uri="{63B3BB69-23CF-44E3-9099-C40C66FF867C}">
                  <a14:compatExt spid="_x0000_s10392"/>
                </a:ext>
                <a:ext uri="{FF2B5EF4-FFF2-40B4-BE49-F238E27FC236}">
                  <a16:creationId xmlns:a16="http://schemas.microsoft.com/office/drawing/2014/main" id="{00000000-0008-0000-04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116</xdr:row>
          <xdr:rowOff>38100</xdr:rowOff>
        </xdr:from>
        <xdr:to>
          <xdr:col>9</xdr:col>
          <xdr:colOff>361950</xdr:colOff>
          <xdr:row>117</xdr:row>
          <xdr:rowOff>95250</xdr:rowOff>
        </xdr:to>
        <xdr:sp macro="" textlink="">
          <xdr:nvSpPr>
            <xdr:cNvPr id="10489" name="Check Box 249" hidden="1">
              <a:extLst>
                <a:ext uri="{63B3BB69-23CF-44E3-9099-C40C66FF867C}">
                  <a14:compatExt spid="_x0000_s10489"/>
                </a:ext>
                <a:ext uri="{FF2B5EF4-FFF2-40B4-BE49-F238E27FC236}">
                  <a16:creationId xmlns:a16="http://schemas.microsoft.com/office/drawing/2014/main" id="{00000000-0008-0000-0400-0000F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120</xdr:row>
          <xdr:rowOff>28575</xdr:rowOff>
        </xdr:from>
        <xdr:to>
          <xdr:col>9</xdr:col>
          <xdr:colOff>333375</xdr:colOff>
          <xdr:row>121</xdr:row>
          <xdr:rowOff>95250</xdr:rowOff>
        </xdr:to>
        <xdr:sp macro="" textlink="">
          <xdr:nvSpPr>
            <xdr:cNvPr id="10490" name="Check Box 250" hidden="1">
              <a:extLst>
                <a:ext uri="{63B3BB69-23CF-44E3-9099-C40C66FF867C}">
                  <a14:compatExt spid="_x0000_s10490"/>
                </a:ext>
                <a:ext uri="{FF2B5EF4-FFF2-40B4-BE49-F238E27FC236}">
                  <a16:creationId xmlns:a16="http://schemas.microsoft.com/office/drawing/2014/main" id="{00000000-0008-0000-0400-0000F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145</xdr:row>
          <xdr:rowOff>57150</xdr:rowOff>
        </xdr:from>
        <xdr:to>
          <xdr:col>2</xdr:col>
          <xdr:colOff>238125</xdr:colOff>
          <xdr:row>146</xdr:row>
          <xdr:rowOff>95250</xdr:rowOff>
        </xdr:to>
        <xdr:sp macro="" textlink="">
          <xdr:nvSpPr>
            <xdr:cNvPr id="10491" name="Check Box 251" hidden="1">
              <a:extLst>
                <a:ext uri="{63B3BB69-23CF-44E3-9099-C40C66FF867C}">
                  <a14:compatExt spid="_x0000_s10491"/>
                </a:ext>
                <a:ext uri="{FF2B5EF4-FFF2-40B4-BE49-F238E27FC236}">
                  <a16:creationId xmlns:a16="http://schemas.microsoft.com/office/drawing/2014/main" id="{00000000-0008-0000-0400-0000F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148</xdr:row>
          <xdr:rowOff>57150</xdr:rowOff>
        </xdr:from>
        <xdr:to>
          <xdr:col>2</xdr:col>
          <xdr:colOff>238125</xdr:colOff>
          <xdr:row>149</xdr:row>
          <xdr:rowOff>95250</xdr:rowOff>
        </xdr:to>
        <xdr:sp macro="" textlink="">
          <xdr:nvSpPr>
            <xdr:cNvPr id="10492" name="Check Box 252" hidden="1">
              <a:extLst>
                <a:ext uri="{63B3BB69-23CF-44E3-9099-C40C66FF867C}">
                  <a14:compatExt spid="_x0000_s10492"/>
                </a:ext>
                <a:ext uri="{FF2B5EF4-FFF2-40B4-BE49-F238E27FC236}">
                  <a16:creationId xmlns:a16="http://schemas.microsoft.com/office/drawing/2014/main" id="{00000000-0008-0000-0400-0000F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101</xdr:row>
          <xdr:rowOff>28575</xdr:rowOff>
        </xdr:from>
        <xdr:to>
          <xdr:col>9</xdr:col>
          <xdr:colOff>285750</xdr:colOff>
          <xdr:row>102</xdr:row>
          <xdr:rowOff>47625</xdr:rowOff>
        </xdr:to>
        <xdr:sp macro="" textlink="">
          <xdr:nvSpPr>
            <xdr:cNvPr id="10493" name="Check Box 253" hidden="1">
              <a:extLst>
                <a:ext uri="{63B3BB69-23CF-44E3-9099-C40C66FF867C}">
                  <a14:compatExt spid="_x0000_s10493"/>
                </a:ext>
                <a:ext uri="{FF2B5EF4-FFF2-40B4-BE49-F238E27FC236}">
                  <a16:creationId xmlns:a16="http://schemas.microsoft.com/office/drawing/2014/main" id="{00000000-0008-0000-0400-0000F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187</xdr:row>
          <xdr:rowOff>66675</xdr:rowOff>
        </xdr:from>
        <xdr:to>
          <xdr:col>9</xdr:col>
          <xdr:colOff>314325</xdr:colOff>
          <xdr:row>188</xdr:row>
          <xdr:rowOff>95250</xdr:rowOff>
        </xdr:to>
        <xdr:sp macro="" textlink="">
          <xdr:nvSpPr>
            <xdr:cNvPr id="10494" name="Check Box 254" hidden="1">
              <a:extLst>
                <a:ext uri="{63B3BB69-23CF-44E3-9099-C40C66FF867C}">
                  <a14:compatExt spid="_x0000_s10494"/>
                </a:ext>
                <a:ext uri="{FF2B5EF4-FFF2-40B4-BE49-F238E27FC236}">
                  <a16:creationId xmlns:a16="http://schemas.microsoft.com/office/drawing/2014/main" id="{00000000-0008-0000-0400-0000F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726701</xdr:colOff>
      <xdr:row>38</xdr:row>
      <xdr:rowOff>23452</xdr:rowOff>
    </xdr:from>
    <xdr:ext cx="155122" cy="162065"/>
    <xdr:sp macro="" textlink="">
      <xdr:nvSpPr>
        <xdr:cNvPr id="56" name="Rectangle 55">
          <a:extLst>
            <a:ext uri="{FF2B5EF4-FFF2-40B4-BE49-F238E27FC236}">
              <a16:creationId xmlns:a16="http://schemas.microsoft.com/office/drawing/2014/main" id="{00000000-0008-0000-0400-000038000000}"/>
            </a:ext>
          </a:extLst>
        </xdr:cNvPr>
        <xdr:cNvSpPr/>
      </xdr:nvSpPr>
      <xdr:spPr>
        <a:xfrm>
          <a:off x="4270001" y="7729177"/>
          <a:ext cx="155122" cy="162065"/>
        </a:xfrm>
        <a:prstGeom prst="rect">
          <a:avLst/>
        </a:prstGeom>
        <a:solidFill>
          <a:schemeClr val="accent1">
            <a:lumMod val="20000"/>
            <a:lumOff val="80000"/>
            <a:alpha val="46000"/>
          </a:schemeClr>
        </a:solidFill>
        <a:ln w="3175">
          <a:noFill/>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twoCellAnchor editAs="oneCell">
    <xdr:from>
      <xdr:col>1</xdr:col>
      <xdr:colOff>0</xdr:colOff>
      <xdr:row>38</xdr:row>
      <xdr:rowOff>19050</xdr:rowOff>
    </xdr:from>
    <xdr:to>
      <xdr:col>2</xdr:col>
      <xdr:colOff>9525</xdr:colOff>
      <xdr:row>38</xdr:row>
      <xdr:rowOff>180975</xdr:rowOff>
    </xdr:to>
    <xdr:sp macro="" textlink="">
      <xdr:nvSpPr>
        <xdr:cNvPr id="57" name="Check Box 148" hidden="1">
          <a:extLst>
            <a:ext uri="{63B3BB69-23CF-44E3-9099-C40C66FF867C}">
              <a14:compatExt xmlns:a14="http://schemas.microsoft.com/office/drawing/2010/main" spid="_x0000_s10388"/>
            </a:ext>
            <a:ext uri="{FF2B5EF4-FFF2-40B4-BE49-F238E27FC236}">
              <a16:creationId xmlns:a16="http://schemas.microsoft.com/office/drawing/2014/main" id="{00000000-0008-0000-0400-000039000000}"/>
            </a:ext>
          </a:extLst>
        </xdr:cNvPr>
        <xdr:cNvSpPr/>
      </xdr:nvSpPr>
      <xdr:spPr bwMode="auto">
        <a:xfrm>
          <a:off x="381000" y="7724775"/>
          <a:ext cx="3143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232410</xdr:colOff>
      <xdr:row>6</xdr:row>
      <xdr:rowOff>1905</xdr:rowOff>
    </xdr:from>
    <xdr:ext cx="155122" cy="162065"/>
    <xdr:sp macro="" textlink="">
      <xdr:nvSpPr>
        <xdr:cNvPr id="2" name="Rectangle 1">
          <a:extLst>
            <a:ext uri="{FF2B5EF4-FFF2-40B4-BE49-F238E27FC236}">
              <a16:creationId xmlns:a16="http://schemas.microsoft.com/office/drawing/2014/main" id="{00000000-0008-0000-0500-000002000000}"/>
            </a:ext>
          </a:extLst>
        </xdr:cNvPr>
        <xdr:cNvSpPr/>
      </xdr:nvSpPr>
      <xdr:spPr>
        <a:xfrm>
          <a:off x="5284470" y="779145"/>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mc:AlternateContent xmlns:mc="http://schemas.openxmlformats.org/markup-compatibility/2006">
    <mc:Choice xmlns:a14="http://schemas.microsoft.com/office/drawing/2010/main" Requires="a14">
      <xdr:twoCellAnchor editAs="oneCell">
        <xdr:from>
          <xdr:col>7</xdr:col>
          <xdr:colOff>304800</xdr:colOff>
          <xdr:row>16</xdr:row>
          <xdr:rowOff>38100</xdr:rowOff>
        </xdr:from>
        <xdr:to>
          <xdr:col>8</xdr:col>
          <xdr:colOff>76200</xdr:colOff>
          <xdr:row>17</xdr:row>
          <xdr:rowOff>76200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5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22</xdr:row>
          <xdr:rowOff>57150</xdr:rowOff>
        </xdr:from>
        <xdr:to>
          <xdr:col>8</xdr:col>
          <xdr:colOff>76200</xdr:colOff>
          <xdr:row>23</xdr:row>
          <xdr:rowOff>95250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5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26</xdr:row>
          <xdr:rowOff>57150</xdr:rowOff>
        </xdr:from>
        <xdr:to>
          <xdr:col>8</xdr:col>
          <xdr:colOff>76200</xdr:colOff>
          <xdr:row>27</xdr:row>
          <xdr:rowOff>104775</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5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32</xdr:row>
          <xdr:rowOff>76200</xdr:rowOff>
        </xdr:from>
        <xdr:to>
          <xdr:col>8</xdr:col>
          <xdr:colOff>76200</xdr:colOff>
          <xdr:row>33</xdr:row>
          <xdr:rowOff>123825</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5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36</xdr:row>
          <xdr:rowOff>95250</xdr:rowOff>
        </xdr:from>
        <xdr:to>
          <xdr:col>8</xdr:col>
          <xdr:colOff>76200</xdr:colOff>
          <xdr:row>37</xdr:row>
          <xdr:rowOff>133350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5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40</xdr:row>
          <xdr:rowOff>95250</xdr:rowOff>
        </xdr:from>
        <xdr:to>
          <xdr:col>8</xdr:col>
          <xdr:colOff>76200</xdr:colOff>
          <xdr:row>41</xdr:row>
          <xdr:rowOff>133350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5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42</xdr:row>
          <xdr:rowOff>104775</xdr:rowOff>
        </xdr:from>
        <xdr:to>
          <xdr:col>8</xdr:col>
          <xdr:colOff>76200</xdr:colOff>
          <xdr:row>43</xdr:row>
          <xdr:rowOff>142875</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5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13</xdr:col>
      <xdr:colOff>857127</xdr:colOff>
      <xdr:row>213</xdr:row>
      <xdr:rowOff>13138</xdr:rowOff>
    </xdr:from>
    <xdr:ext cx="155122" cy="162065"/>
    <xdr:sp macro="" textlink="">
      <xdr:nvSpPr>
        <xdr:cNvPr id="2" name="Rectangle 1">
          <a:extLst>
            <a:ext uri="{FF2B5EF4-FFF2-40B4-BE49-F238E27FC236}">
              <a16:creationId xmlns:a16="http://schemas.microsoft.com/office/drawing/2014/main" id="{00000000-0008-0000-0600-000002000000}"/>
            </a:ext>
          </a:extLst>
        </xdr:cNvPr>
        <xdr:cNvSpPr/>
      </xdr:nvSpPr>
      <xdr:spPr>
        <a:xfrm>
          <a:off x="6257802" y="37065388"/>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marL="0" indent="0"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ea typeface="+mn-ea"/>
              <a:cs typeface="+mn-cs"/>
            </a:rPr>
            <a:t>i</a:t>
          </a:r>
        </a:p>
      </xdr:txBody>
    </xdr:sp>
    <xdr:clientData/>
  </xdr:one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17</xdr:row>
          <xdr:rowOff>0</xdr:rowOff>
        </xdr:from>
        <xdr:to>
          <xdr:col>8</xdr:col>
          <xdr:colOff>0</xdr:colOff>
          <xdr:row>17</xdr:row>
          <xdr:rowOff>180975</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7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18</xdr:row>
          <xdr:rowOff>0</xdr:rowOff>
        </xdr:from>
        <xdr:to>
          <xdr:col>8</xdr:col>
          <xdr:colOff>0</xdr:colOff>
          <xdr:row>18</xdr:row>
          <xdr:rowOff>180975</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7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19</xdr:row>
          <xdr:rowOff>0</xdr:rowOff>
        </xdr:from>
        <xdr:to>
          <xdr:col>8</xdr:col>
          <xdr:colOff>0</xdr:colOff>
          <xdr:row>19</xdr:row>
          <xdr:rowOff>180975</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7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20</xdr:row>
          <xdr:rowOff>0</xdr:rowOff>
        </xdr:from>
        <xdr:to>
          <xdr:col>8</xdr:col>
          <xdr:colOff>0</xdr:colOff>
          <xdr:row>20</xdr:row>
          <xdr:rowOff>180975</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7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0</xdr:rowOff>
        </xdr:from>
        <xdr:to>
          <xdr:col>8</xdr:col>
          <xdr:colOff>0</xdr:colOff>
          <xdr:row>21</xdr:row>
          <xdr:rowOff>180975</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7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22</xdr:row>
          <xdr:rowOff>0</xdr:rowOff>
        </xdr:from>
        <xdr:to>
          <xdr:col>8</xdr:col>
          <xdr:colOff>0</xdr:colOff>
          <xdr:row>22</xdr:row>
          <xdr:rowOff>180975</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7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23</xdr:row>
          <xdr:rowOff>0</xdr:rowOff>
        </xdr:from>
        <xdr:to>
          <xdr:col>8</xdr:col>
          <xdr:colOff>0</xdr:colOff>
          <xdr:row>23</xdr:row>
          <xdr:rowOff>180975</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7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24</xdr:row>
          <xdr:rowOff>0</xdr:rowOff>
        </xdr:from>
        <xdr:to>
          <xdr:col>8</xdr:col>
          <xdr:colOff>0</xdr:colOff>
          <xdr:row>24</xdr:row>
          <xdr:rowOff>180975</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7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25</xdr:row>
          <xdr:rowOff>0</xdr:rowOff>
        </xdr:from>
        <xdr:to>
          <xdr:col>8</xdr:col>
          <xdr:colOff>0</xdr:colOff>
          <xdr:row>25</xdr:row>
          <xdr:rowOff>180975</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7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26</xdr:row>
          <xdr:rowOff>0</xdr:rowOff>
        </xdr:from>
        <xdr:to>
          <xdr:col>8</xdr:col>
          <xdr:colOff>0</xdr:colOff>
          <xdr:row>26</xdr:row>
          <xdr:rowOff>180975</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7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66</xdr:row>
          <xdr:rowOff>0</xdr:rowOff>
        </xdr:from>
        <xdr:to>
          <xdr:col>8</xdr:col>
          <xdr:colOff>0</xdr:colOff>
          <xdr:row>66</xdr:row>
          <xdr:rowOff>180975</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7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0</xdr:rowOff>
        </xdr:from>
        <xdr:to>
          <xdr:col>8</xdr:col>
          <xdr:colOff>0</xdr:colOff>
          <xdr:row>67</xdr:row>
          <xdr:rowOff>180975</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7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68</xdr:row>
          <xdr:rowOff>0</xdr:rowOff>
        </xdr:from>
        <xdr:to>
          <xdr:col>8</xdr:col>
          <xdr:colOff>0</xdr:colOff>
          <xdr:row>68</xdr:row>
          <xdr:rowOff>180975</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7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69</xdr:row>
          <xdr:rowOff>0</xdr:rowOff>
        </xdr:from>
        <xdr:to>
          <xdr:col>8</xdr:col>
          <xdr:colOff>0</xdr:colOff>
          <xdr:row>69</xdr:row>
          <xdr:rowOff>180975</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7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70</xdr:row>
          <xdr:rowOff>0</xdr:rowOff>
        </xdr:from>
        <xdr:to>
          <xdr:col>8</xdr:col>
          <xdr:colOff>0</xdr:colOff>
          <xdr:row>70</xdr:row>
          <xdr:rowOff>180975</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7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0</xdr:rowOff>
        </xdr:from>
        <xdr:to>
          <xdr:col>8</xdr:col>
          <xdr:colOff>0</xdr:colOff>
          <xdr:row>71</xdr:row>
          <xdr:rowOff>180975</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7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72</xdr:row>
          <xdr:rowOff>0</xdr:rowOff>
        </xdr:from>
        <xdr:to>
          <xdr:col>8</xdr:col>
          <xdr:colOff>0</xdr:colOff>
          <xdr:row>72</xdr:row>
          <xdr:rowOff>180975</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7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73</xdr:row>
          <xdr:rowOff>0</xdr:rowOff>
        </xdr:from>
        <xdr:to>
          <xdr:col>8</xdr:col>
          <xdr:colOff>0</xdr:colOff>
          <xdr:row>73</xdr:row>
          <xdr:rowOff>180975</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7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74</xdr:row>
          <xdr:rowOff>0</xdr:rowOff>
        </xdr:from>
        <xdr:to>
          <xdr:col>8</xdr:col>
          <xdr:colOff>0</xdr:colOff>
          <xdr:row>74</xdr:row>
          <xdr:rowOff>180975</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7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0</xdr:rowOff>
        </xdr:from>
        <xdr:to>
          <xdr:col>8</xdr:col>
          <xdr:colOff>0</xdr:colOff>
          <xdr:row>75</xdr:row>
          <xdr:rowOff>180975</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7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76</xdr:row>
          <xdr:rowOff>0</xdr:rowOff>
        </xdr:from>
        <xdr:to>
          <xdr:col>8</xdr:col>
          <xdr:colOff>0</xdr:colOff>
          <xdr:row>76</xdr:row>
          <xdr:rowOff>180975</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7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77</xdr:row>
          <xdr:rowOff>0</xdr:rowOff>
        </xdr:from>
        <xdr:to>
          <xdr:col>8</xdr:col>
          <xdr:colOff>0</xdr:colOff>
          <xdr:row>77</xdr:row>
          <xdr:rowOff>180975</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7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78</xdr:row>
          <xdr:rowOff>0</xdr:rowOff>
        </xdr:from>
        <xdr:to>
          <xdr:col>8</xdr:col>
          <xdr:colOff>0</xdr:colOff>
          <xdr:row>78</xdr:row>
          <xdr:rowOff>180975</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7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0</xdr:rowOff>
        </xdr:from>
        <xdr:to>
          <xdr:col>8</xdr:col>
          <xdr:colOff>0</xdr:colOff>
          <xdr:row>79</xdr:row>
          <xdr:rowOff>180975</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7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80</xdr:row>
          <xdr:rowOff>0</xdr:rowOff>
        </xdr:from>
        <xdr:to>
          <xdr:col>8</xdr:col>
          <xdr:colOff>0</xdr:colOff>
          <xdr:row>80</xdr:row>
          <xdr:rowOff>180975</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7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81</xdr:row>
          <xdr:rowOff>0</xdr:rowOff>
        </xdr:from>
        <xdr:to>
          <xdr:col>8</xdr:col>
          <xdr:colOff>0</xdr:colOff>
          <xdr:row>81</xdr:row>
          <xdr:rowOff>180975</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7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82</xdr:row>
          <xdr:rowOff>0</xdr:rowOff>
        </xdr:from>
        <xdr:to>
          <xdr:col>8</xdr:col>
          <xdr:colOff>0</xdr:colOff>
          <xdr:row>82</xdr:row>
          <xdr:rowOff>180975</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7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0</xdr:rowOff>
        </xdr:from>
        <xdr:to>
          <xdr:col>8</xdr:col>
          <xdr:colOff>0</xdr:colOff>
          <xdr:row>83</xdr:row>
          <xdr:rowOff>180975</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7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84</xdr:row>
          <xdr:rowOff>0</xdr:rowOff>
        </xdr:from>
        <xdr:to>
          <xdr:col>8</xdr:col>
          <xdr:colOff>0</xdr:colOff>
          <xdr:row>84</xdr:row>
          <xdr:rowOff>180975</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7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85</xdr:row>
          <xdr:rowOff>0</xdr:rowOff>
        </xdr:from>
        <xdr:to>
          <xdr:col>8</xdr:col>
          <xdr:colOff>0</xdr:colOff>
          <xdr:row>85</xdr:row>
          <xdr:rowOff>180975</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0700-00002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86</xdr:row>
          <xdr:rowOff>0</xdr:rowOff>
        </xdr:from>
        <xdr:to>
          <xdr:col>8</xdr:col>
          <xdr:colOff>0</xdr:colOff>
          <xdr:row>86</xdr:row>
          <xdr:rowOff>180975</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0700-00002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87</xdr:row>
          <xdr:rowOff>0</xdr:rowOff>
        </xdr:from>
        <xdr:to>
          <xdr:col>8</xdr:col>
          <xdr:colOff>0</xdr:colOff>
          <xdr:row>87</xdr:row>
          <xdr:rowOff>180975</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7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88</xdr:row>
          <xdr:rowOff>0</xdr:rowOff>
        </xdr:from>
        <xdr:to>
          <xdr:col>8</xdr:col>
          <xdr:colOff>0</xdr:colOff>
          <xdr:row>88</xdr:row>
          <xdr:rowOff>180975</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07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89</xdr:row>
          <xdr:rowOff>0</xdr:rowOff>
        </xdr:from>
        <xdr:to>
          <xdr:col>8</xdr:col>
          <xdr:colOff>0</xdr:colOff>
          <xdr:row>89</xdr:row>
          <xdr:rowOff>180975</xdr:rowOff>
        </xdr:to>
        <xdr:sp macro="" textlink="">
          <xdr:nvSpPr>
            <xdr:cNvPr id="30756" name="Check Box 36" hidden="1">
              <a:extLst>
                <a:ext uri="{63B3BB69-23CF-44E3-9099-C40C66FF867C}">
                  <a14:compatExt spid="_x0000_s30756"/>
                </a:ext>
                <a:ext uri="{FF2B5EF4-FFF2-40B4-BE49-F238E27FC236}">
                  <a16:creationId xmlns:a16="http://schemas.microsoft.com/office/drawing/2014/main" id="{00000000-0008-0000-0700-00002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90</xdr:row>
          <xdr:rowOff>0</xdr:rowOff>
        </xdr:from>
        <xdr:to>
          <xdr:col>8</xdr:col>
          <xdr:colOff>0</xdr:colOff>
          <xdr:row>90</xdr:row>
          <xdr:rowOff>180975</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700-00002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91</xdr:row>
          <xdr:rowOff>0</xdr:rowOff>
        </xdr:from>
        <xdr:to>
          <xdr:col>8</xdr:col>
          <xdr:colOff>0</xdr:colOff>
          <xdr:row>91</xdr:row>
          <xdr:rowOff>180975</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0700-00002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92</xdr:row>
          <xdr:rowOff>0</xdr:rowOff>
        </xdr:from>
        <xdr:to>
          <xdr:col>8</xdr:col>
          <xdr:colOff>0</xdr:colOff>
          <xdr:row>92</xdr:row>
          <xdr:rowOff>180975</xdr:rowOff>
        </xdr:to>
        <xdr:sp macro="" textlink="">
          <xdr:nvSpPr>
            <xdr:cNvPr id="30759" name="Check Box 39" hidden="1">
              <a:extLst>
                <a:ext uri="{63B3BB69-23CF-44E3-9099-C40C66FF867C}">
                  <a14:compatExt spid="_x0000_s30759"/>
                </a:ext>
                <a:ext uri="{FF2B5EF4-FFF2-40B4-BE49-F238E27FC236}">
                  <a16:creationId xmlns:a16="http://schemas.microsoft.com/office/drawing/2014/main" id="{00000000-0008-0000-0700-00002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93</xdr:row>
          <xdr:rowOff>0</xdr:rowOff>
        </xdr:from>
        <xdr:to>
          <xdr:col>8</xdr:col>
          <xdr:colOff>0</xdr:colOff>
          <xdr:row>93</xdr:row>
          <xdr:rowOff>180975</xdr:rowOff>
        </xdr:to>
        <xdr:sp macro="" textlink="">
          <xdr:nvSpPr>
            <xdr:cNvPr id="30760" name="Check Box 40" hidden="1">
              <a:extLst>
                <a:ext uri="{63B3BB69-23CF-44E3-9099-C40C66FF867C}">
                  <a14:compatExt spid="_x0000_s30760"/>
                </a:ext>
                <a:ext uri="{FF2B5EF4-FFF2-40B4-BE49-F238E27FC236}">
                  <a16:creationId xmlns:a16="http://schemas.microsoft.com/office/drawing/2014/main" id="{00000000-0008-0000-0700-00002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94</xdr:row>
          <xdr:rowOff>0</xdr:rowOff>
        </xdr:from>
        <xdr:to>
          <xdr:col>8</xdr:col>
          <xdr:colOff>0</xdr:colOff>
          <xdr:row>94</xdr:row>
          <xdr:rowOff>180975</xdr:rowOff>
        </xdr:to>
        <xdr:sp macro="" textlink="">
          <xdr:nvSpPr>
            <xdr:cNvPr id="30761" name="Check Box 41" hidden="1">
              <a:extLst>
                <a:ext uri="{63B3BB69-23CF-44E3-9099-C40C66FF867C}">
                  <a14:compatExt spid="_x0000_s30761"/>
                </a:ext>
                <a:ext uri="{FF2B5EF4-FFF2-40B4-BE49-F238E27FC236}">
                  <a16:creationId xmlns:a16="http://schemas.microsoft.com/office/drawing/2014/main" id="{00000000-0008-0000-0700-00002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95</xdr:row>
          <xdr:rowOff>0</xdr:rowOff>
        </xdr:from>
        <xdr:to>
          <xdr:col>8</xdr:col>
          <xdr:colOff>0</xdr:colOff>
          <xdr:row>95</xdr:row>
          <xdr:rowOff>180975</xdr:rowOff>
        </xdr:to>
        <xdr:sp macro="" textlink="">
          <xdr:nvSpPr>
            <xdr:cNvPr id="30762" name="Check Box 42" hidden="1">
              <a:extLst>
                <a:ext uri="{63B3BB69-23CF-44E3-9099-C40C66FF867C}">
                  <a14:compatExt spid="_x0000_s30762"/>
                </a:ext>
                <a:ext uri="{FF2B5EF4-FFF2-40B4-BE49-F238E27FC236}">
                  <a16:creationId xmlns:a16="http://schemas.microsoft.com/office/drawing/2014/main" id="{00000000-0008-0000-0700-00002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18</xdr:row>
          <xdr:rowOff>0</xdr:rowOff>
        </xdr:from>
        <xdr:to>
          <xdr:col>8</xdr:col>
          <xdr:colOff>0</xdr:colOff>
          <xdr:row>18</xdr:row>
          <xdr:rowOff>180975</xdr:rowOff>
        </xdr:to>
        <xdr:sp macro="" textlink="">
          <xdr:nvSpPr>
            <xdr:cNvPr id="30763" name="Check Box 43" hidden="1">
              <a:extLst>
                <a:ext uri="{63B3BB69-23CF-44E3-9099-C40C66FF867C}">
                  <a14:compatExt spid="_x0000_s30763"/>
                </a:ext>
                <a:ext uri="{FF2B5EF4-FFF2-40B4-BE49-F238E27FC236}">
                  <a16:creationId xmlns:a16="http://schemas.microsoft.com/office/drawing/2014/main" id="{00000000-0008-0000-0700-00002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19</xdr:row>
          <xdr:rowOff>0</xdr:rowOff>
        </xdr:from>
        <xdr:to>
          <xdr:col>8</xdr:col>
          <xdr:colOff>0</xdr:colOff>
          <xdr:row>19</xdr:row>
          <xdr:rowOff>180975</xdr:rowOff>
        </xdr:to>
        <xdr:sp macro="" textlink="">
          <xdr:nvSpPr>
            <xdr:cNvPr id="30764" name="Check Box 44" hidden="1">
              <a:extLst>
                <a:ext uri="{63B3BB69-23CF-44E3-9099-C40C66FF867C}">
                  <a14:compatExt spid="_x0000_s30764"/>
                </a:ext>
                <a:ext uri="{FF2B5EF4-FFF2-40B4-BE49-F238E27FC236}">
                  <a16:creationId xmlns:a16="http://schemas.microsoft.com/office/drawing/2014/main" id="{00000000-0008-0000-0700-00002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20</xdr:row>
          <xdr:rowOff>0</xdr:rowOff>
        </xdr:from>
        <xdr:to>
          <xdr:col>8</xdr:col>
          <xdr:colOff>0</xdr:colOff>
          <xdr:row>20</xdr:row>
          <xdr:rowOff>180975</xdr:rowOff>
        </xdr:to>
        <xdr:sp macro="" textlink="">
          <xdr:nvSpPr>
            <xdr:cNvPr id="30765" name="Check Box 45" hidden="1">
              <a:extLst>
                <a:ext uri="{63B3BB69-23CF-44E3-9099-C40C66FF867C}">
                  <a14:compatExt spid="_x0000_s30765"/>
                </a:ext>
                <a:ext uri="{FF2B5EF4-FFF2-40B4-BE49-F238E27FC236}">
                  <a16:creationId xmlns:a16="http://schemas.microsoft.com/office/drawing/2014/main" id="{00000000-0008-0000-0700-00002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0</xdr:rowOff>
        </xdr:from>
        <xdr:to>
          <xdr:col>8</xdr:col>
          <xdr:colOff>0</xdr:colOff>
          <xdr:row>21</xdr:row>
          <xdr:rowOff>180975</xdr:rowOff>
        </xdr:to>
        <xdr:sp macro="" textlink="">
          <xdr:nvSpPr>
            <xdr:cNvPr id="30766" name="Check Box 46" hidden="1">
              <a:extLst>
                <a:ext uri="{63B3BB69-23CF-44E3-9099-C40C66FF867C}">
                  <a14:compatExt spid="_x0000_s30766"/>
                </a:ext>
                <a:ext uri="{FF2B5EF4-FFF2-40B4-BE49-F238E27FC236}">
                  <a16:creationId xmlns:a16="http://schemas.microsoft.com/office/drawing/2014/main" id="{00000000-0008-0000-0700-00002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22</xdr:row>
          <xdr:rowOff>0</xdr:rowOff>
        </xdr:from>
        <xdr:to>
          <xdr:col>8</xdr:col>
          <xdr:colOff>0</xdr:colOff>
          <xdr:row>22</xdr:row>
          <xdr:rowOff>180975</xdr:rowOff>
        </xdr:to>
        <xdr:sp macro="" textlink="">
          <xdr:nvSpPr>
            <xdr:cNvPr id="30767" name="Check Box 47" hidden="1">
              <a:extLst>
                <a:ext uri="{63B3BB69-23CF-44E3-9099-C40C66FF867C}">
                  <a14:compatExt spid="_x0000_s30767"/>
                </a:ext>
                <a:ext uri="{FF2B5EF4-FFF2-40B4-BE49-F238E27FC236}">
                  <a16:creationId xmlns:a16="http://schemas.microsoft.com/office/drawing/2014/main" id="{00000000-0008-0000-0700-00002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23</xdr:row>
          <xdr:rowOff>0</xdr:rowOff>
        </xdr:from>
        <xdr:to>
          <xdr:col>8</xdr:col>
          <xdr:colOff>0</xdr:colOff>
          <xdr:row>23</xdr:row>
          <xdr:rowOff>180975</xdr:rowOff>
        </xdr:to>
        <xdr:sp macro="" textlink="">
          <xdr:nvSpPr>
            <xdr:cNvPr id="30768" name="Check Box 48" hidden="1">
              <a:extLst>
                <a:ext uri="{63B3BB69-23CF-44E3-9099-C40C66FF867C}">
                  <a14:compatExt spid="_x0000_s30768"/>
                </a:ext>
                <a:ext uri="{FF2B5EF4-FFF2-40B4-BE49-F238E27FC236}">
                  <a16:creationId xmlns:a16="http://schemas.microsoft.com/office/drawing/2014/main" id="{00000000-0008-0000-0700-00003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24</xdr:row>
          <xdr:rowOff>0</xdr:rowOff>
        </xdr:from>
        <xdr:to>
          <xdr:col>8</xdr:col>
          <xdr:colOff>0</xdr:colOff>
          <xdr:row>24</xdr:row>
          <xdr:rowOff>180975</xdr:rowOff>
        </xdr:to>
        <xdr:sp macro="" textlink="">
          <xdr:nvSpPr>
            <xdr:cNvPr id="30769" name="Check Box 49" hidden="1">
              <a:extLst>
                <a:ext uri="{63B3BB69-23CF-44E3-9099-C40C66FF867C}">
                  <a14:compatExt spid="_x0000_s30769"/>
                </a:ext>
                <a:ext uri="{FF2B5EF4-FFF2-40B4-BE49-F238E27FC236}">
                  <a16:creationId xmlns:a16="http://schemas.microsoft.com/office/drawing/2014/main" id="{00000000-0008-0000-0700-00003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25</xdr:row>
          <xdr:rowOff>0</xdr:rowOff>
        </xdr:from>
        <xdr:to>
          <xdr:col>8</xdr:col>
          <xdr:colOff>0</xdr:colOff>
          <xdr:row>25</xdr:row>
          <xdr:rowOff>180975</xdr:rowOff>
        </xdr:to>
        <xdr:sp macro="" textlink="">
          <xdr:nvSpPr>
            <xdr:cNvPr id="30770" name="Check Box 50" hidden="1">
              <a:extLst>
                <a:ext uri="{63B3BB69-23CF-44E3-9099-C40C66FF867C}">
                  <a14:compatExt spid="_x0000_s30770"/>
                </a:ext>
                <a:ext uri="{FF2B5EF4-FFF2-40B4-BE49-F238E27FC236}">
                  <a16:creationId xmlns:a16="http://schemas.microsoft.com/office/drawing/2014/main" id="{00000000-0008-0000-0700-00003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26</xdr:row>
          <xdr:rowOff>0</xdr:rowOff>
        </xdr:from>
        <xdr:to>
          <xdr:col>8</xdr:col>
          <xdr:colOff>0</xdr:colOff>
          <xdr:row>26</xdr:row>
          <xdr:rowOff>180975</xdr:rowOff>
        </xdr:to>
        <xdr:sp macro="" textlink="">
          <xdr:nvSpPr>
            <xdr:cNvPr id="30771" name="Check Box 51" hidden="1">
              <a:extLst>
                <a:ext uri="{63B3BB69-23CF-44E3-9099-C40C66FF867C}">
                  <a14:compatExt spid="_x0000_s30771"/>
                </a:ext>
                <a:ext uri="{FF2B5EF4-FFF2-40B4-BE49-F238E27FC236}">
                  <a16:creationId xmlns:a16="http://schemas.microsoft.com/office/drawing/2014/main" id="{00000000-0008-0000-0700-00003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18</xdr:row>
          <xdr:rowOff>0</xdr:rowOff>
        </xdr:from>
        <xdr:to>
          <xdr:col>8</xdr:col>
          <xdr:colOff>0</xdr:colOff>
          <xdr:row>18</xdr:row>
          <xdr:rowOff>180975</xdr:rowOff>
        </xdr:to>
        <xdr:sp macro="" textlink="">
          <xdr:nvSpPr>
            <xdr:cNvPr id="30772" name="Check Box 52" hidden="1">
              <a:extLst>
                <a:ext uri="{63B3BB69-23CF-44E3-9099-C40C66FF867C}">
                  <a14:compatExt spid="_x0000_s30772"/>
                </a:ext>
                <a:ext uri="{FF2B5EF4-FFF2-40B4-BE49-F238E27FC236}">
                  <a16:creationId xmlns:a16="http://schemas.microsoft.com/office/drawing/2014/main" id="{00000000-0008-0000-0700-00003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19</xdr:row>
          <xdr:rowOff>0</xdr:rowOff>
        </xdr:from>
        <xdr:to>
          <xdr:col>8</xdr:col>
          <xdr:colOff>0</xdr:colOff>
          <xdr:row>19</xdr:row>
          <xdr:rowOff>180975</xdr:rowOff>
        </xdr:to>
        <xdr:sp macro="" textlink="">
          <xdr:nvSpPr>
            <xdr:cNvPr id="30773" name="Check Box 53" hidden="1">
              <a:extLst>
                <a:ext uri="{63B3BB69-23CF-44E3-9099-C40C66FF867C}">
                  <a14:compatExt spid="_x0000_s30773"/>
                </a:ext>
                <a:ext uri="{FF2B5EF4-FFF2-40B4-BE49-F238E27FC236}">
                  <a16:creationId xmlns:a16="http://schemas.microsoft.com/office/drawing/2014/main" id="{00000000-0008-0000-0700-00003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20</xdr:row>
          <xdr:rowOff>0</xdr:rowOff>
        </xdr:from>
        <xdr:to>
          <xdr:col>8</xdr:col>
          <xdr:colOff>0</xdr:colOff>
          <xdr:row>20</xdr:row>
          <xdr:rowOff>180975</xdr:rowOff>
        </xdr:to>
        <xdr:sp macro="" textlink="">
          <xdr:nvSpPr>
            <xdr:cNvPr id="30774" name="Check Box 54" hidden="1">
              <a:extLst>
                <a:ext uri="{63B3BB69-23CF-44E3-9099-C40C66FF867C}">
                  <a14:compatExt spid="_x0000_s30774"/>
                </a:ext>
                <a:ext uri="{FF2B5EF4-FFF2-40B4-BE49-F238E27FC236}">
                  <a16:creationId xmlns:a16="http://schemas.microsoft.com/office/drawing/2014/main" id="{00000000-0008-0000-0700-00003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0</xdr:rowOff>
        </xdr:from>
        <xdr:to>
          <xdr:col>8</xdr:col>
          <xdr:colOff>0</xdr:colOff>
          <xdr:row>21</xdr:row>
          <xdr:rowOff>180975</xdr:rowOff>
        </xdr:to>
        <xdr:sp macro="" textlink="">
          <xdr:nvSpPr>
            <xdr:cNvPr id="30775" name="Check Box 55" hidden="1">
              <a:extLst>
                <a:ext uri="{63B3BB69-23CF-44E3-9099-C40C66FF867C}">
                  <a14:compatExt spid="_x0000_s30775"/>
                </a:ext>
                <a:ext uri="{FF2B5EF4-FFF2-40B4-BE49-F238E27FC236}">
                  <a16:creationId xmlns:a16="http://schemas.microsoft.com/office/drawing/2014/main" id="{00000000-0008-0000-0700-00003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22</xdr:row>
          <xdr:rowOff>0</xdr:rowOff>
        </xdr:from>
        <xdr:to>
          <xdr:col>8</xdr:col>
          <xdr:colOff>0</xdr:colOff>
          <xdr:row>22</xdr:row>
          <xdr:rowOff>180975</xdr:rowOff>
        </xdr:to>
        <xdr:sp macro="" textlink="">
          <xdr:nvSpPr>
            <xdr:cNvPr id="30776" name="Check Box 56" hidden="1">
              <a:extLst>
                <a:ext uri="{63B3BB69-23CF-44E3-9099-C40C66FF867C}">
                  <a14:compatExt spid="_x0000_s30776"/>
                </a:ext>
                <a:ext uri="{FF2B5EF4-FFF2-40B4-BE49-F238E27FC236}">
                  <a16:creationId xmlns:a16="http://schemas.microsoft.com/office/drawing/2014/main" id="{00000000-0008-0000-0700-00003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23</xdr:row>
          <xdr:rowOff>0</xdr:rowOff>
        </xdr:from>
        <xdr:to>
          <xdr:col>8</xdr:col>
          <xdr:colOff>0</xdr:colOff>
          <xdr:row>23</xdr:row>
          <xdr:rowOff>180975</xdr:rowOff>
        </xdr:to>
        <xdr:sp macro="" textlink="">
          <xdr:nvSpPr>
            <xdr:cNvPr id="30777" name="Check Box 57" hidden="1">
              <a:extLst>
                <a:ext uri="{63B3BB69-23CF-44E3-9099-C40C66FF867C}">
                  <a14:compatExt spid="_x0000_s30777"/>
                </a:ext>
                <a:ext uri="{FF2B5EF4-FFF2-40B4-BE49-F238E27FC236}">
                  <a16:creationId xmlns:a16="http://schemas.microsoft.com/office/drawing/2014/main" id="{00000000-0008-0000-0700-00003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24</xdr:row>
          <xdr:rowOff>0</xdr:rowOff>
        </xdr:from>
        <xdr:to>
          <xdr:col>8</xdr:col>
          <xdr:colOff>0</xdr:colOff>
          <xdr:row>24</xdr:row>
          <xdr:rowOff>180975</xdr:rowOff>
        </xdr:to>
        <xdr:sp macro="" textlink="">
          <xdr:nvSpPr>
            <xdr:cNvPr id="30778" name="Check Box 58" hidden="1">
              <a:extLst>
                <a:ext uri="{63B3BB69-23CF-44E3-9099-C40C66FF867C}">
                  <a14:compatExt spid="_x0000_s30778"/>
                </a:ext>
                <a:ext uri="{FF2B5EF4-FFF2-40B4-BE49-F238E27FC236}">
                  <a16:creationId xmlns:a16="http://schemas.microsoft.com/office/drawing/2014/main" id="{00000000-0008-0000-0700-00003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25</xdr:row>
          <xdr:rowOff>0</xdr:rowOff>
        </xdr:from>
        <xdr:to>
          <xdr:col>8</xdr:col>
          <xdr:colOff>0</xdr:colOff>
          <xdr:row>25</xdr:row>
          <xdr:rowOff>180975</xdr:rowOff>
        </xdr:to>
        <xdr:sp macro="" textlink="">
          <xdr:nvSpPr>
            <xdr:cNvPr id="30779" name="Check Box 59" hidden="1">
              <a:extLst>
                <a:ext uri="{63B3BB69-23CF-44E3-9099-C40C66FF867C}">
                  <a14:compatExt spid="_x0000_s30779"/>
                </a:ext>
                <a:ext uri="{FF2B5EF4-FFF2-40B4-BE49-F238E27FC236}">
                  <a16:creationId xmlns:a16="http://schemas.microsoft.com/office/drawing/2014/main" id="{00000000-0008-0000-0700-00003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26</xdr:row>
          <xdr:rowOff>0</xdr:rowOff>
        </xdr:from>
        <xdr:to>
          <xdr:col>8</xdr:col>
          <xdr:colOff>0</xdr:colOff>
          <xdr:row>26</xdr:row>
          <xdr:rowOff>180975</xdr:rowOff>
        </xdr:to>
        <xdr:sp macro="" textlink="">
          <xdr:nvSpPr>
            <xdr:cNvPr id="30780" name="Check Box 60" hidden="1">
              <a:extLst>
                <a:ext uri="{63B3BB69-23CF-44E3-9099-C40C66FF867C}">
                  <a14:compatExt spid="_x0000_s30780"/>
                </a:ext>
                <a:ext uri="{FF2B5EF4-FFF2-40B4-BE49-F238E27FC236}">
                  <a16:creationId xmlns:a16="http://schemas.microsoft.com/office/drawing/2014/main" id="{00000000-0008-0000-0700-00003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666741</xdr:colOff>
      <xdr:row>54</xdr:row>
      <xdr:rowOff>161925</xdr:rowOff>
    </xdr:from>
    <xdr:ext cx="155122" cy="162065"/>
    <xdr:sp macro="" textlink="">
      <xdr:nvSpPr>
        <xdr:cNvPr id="60" name="Rectangle 59">
          <a:extLst>
            <a:ext uri="{FF2B5EF4-FFF2-40B4-BE49-F238E27FC236}">
              <a16:creationId xmlns:a16="http://schemas.microsoft.com/office/drawing/2014/main" id="{00000000-0008-0000-0700-00003C000000}"/>
            </a:ext>
          </a:extLst>
        </xdr:cNvPr>
        <xdr:cNvSpPr/>
      </xdr:nvSpPr>
      <xdr:spPr>
        <a:xfrm>
          <a:off x="5905491" y="5591175"/>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marL="0" indent="0"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ea typeface="+mn-ea"/>
              <a:cs typeface="+mn-cs"/>
            </a:rPr>
            <a:t>i</a:t>
          </a: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333375</xdr:colOff>
      <xdr:row>4</xdr:row>
      <xdr:rowOff>133350</xdr:rowOff>
    </xdr:from>
    <xdr:to>
      <xdr:col>8</xdr:col>
      <xdr:colOff>314739</xdr:colOff>
      <xdr:row>7</xdr:row>
      <xdr:rowOff>48622</xdr:rowOff>
    </xdr:to>
    <xdr:pic>
      <xdr:nvPicPr>
        <xdr:cNvPr id="11" name="Picture 10">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33375" y="729698"/>
          <a:ext cx="4884668" cy="511620"/>
        </a:xfrm>
        <a:prstGeom prst="rect">
          <a:avLst/>
        </a:prstGeom>
        <a:noFill/>
        <a:ln w="9525">
          <a:solidFill>
            <a:schemeClr val="accent1"/>
          </a:solidFill>
          <a:miter lim="800000"/>
          <a:headEnd/>
          <a:tailEnd/>
        </a:ln>
      </xdr:spPr>
    </xdr:pic>
    <xdr:clientData/>
  </xdr:twoCellAnchor>
  <xdr:twoCellAnchor>
    <xdr:from>
      <xdr:col>7</xdr:col>
      <xdr:colOff>54666</xdr:colOff>
      <xdr:row>6</xdr:row>
      <xdr:rowOff>95250</xdr:rowOff>
    </xdr:from>
    <xdr:to>
      <xdr:col>8</xdr:col>
      <xdr:colOff>235641</xdr:colOff>
      <xdr:row>7</xdr:row>
      <xdr:rowOff>104775</xdr:rowOff>
    </xdr:to>
    <xdr:sp macro="" textlink="">
      <xdr:nvSpPr>
        <xdr:cNvPr id="16" name="Oval 15">
          <a:extLst>
            <a:ext uri="{FF2B5EF4-FFF2-40B4-BE49-F238E27FC236}">
              <a16:creationId xmlns:a16="http://schemas.microsoft.com/office/drawing/2014/main" id="{00000000-0008-0000-0800-000010000000}"/>
            </a:ext>
          </a:extLst>
        </xdr:cNvPr>
        <xdr:cNvSpPr/>
      </xdr:nvSpPr>
      <xdr:spPr>
        <a:xfrm>
          <a:off x="4345057" y="1089163"/>
          <a:ext cx="793888" cy="208308"/>
        </a:xfrm>
        <a:prstGeom prst="ellipse">
          <a:avLst/>
        </a:prstGeom>
        <a:noFill/>
        <a:effectLst>
          <a:outerShdw blurRad="50800" dist="38100" dir="8100000" algn="tr"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lang="en-GB" sz="1100"/>
        </a:p>
      </xdr:txBody>
    </xdr:sp>
    <xdr:clientData/>
  </xdr:twoCellAnchor>
  <xdr:twoCellAnchor editAs="oneCell">
    <xdr:from>
      <xdr:col>0</xdr:col>
      <xdr:colOff>275096</xdr:colOff>
      <xdr:row>13</xdr:row>
      <xdr:rowOff>96981</xdr:rowOff>
    </xdr:from>
    <xdr:to>
      <xdr:col>9</xdr:col>
      <xdr:colOff>128156</xdr:colOff>
      <xdr:row>22</xdr:row>
      <xdr:rowOff>22860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275096" y="2474421"/>
          <a:ext cx="5476620" cy="1670859"/>
        </a:xfrm>
        <a:prstGeom prst="rect">
          <a:avLst/>
        </a:prstGeom>
      </xdr:spPr>
    </xdr:pic>
    <xdr:clientData/>
  </xdr:twoCellAnchor>
  <xdr:twoCellAnchor>
    <xdr:from>
      <xdr:col>6</xdr:col>
      <xdr:colOff>591348</xdr:colOff>
      <xdr:row>13</xdr:row>
      <xdr:rowOff>39658</xdr:rowOff>
    </xdr:from>
    <xdr:to>
      <xdr:col>10</xdr:col>
      <xdr:colOff>37513</xdr:colOff>
      <xdr:row>15</xdr:row>
      <xdr:rowOff>147897</xdr:rowOff>
    </xdr:to>
    <xdr:sp macro="" textlink="">
      <xdr:nvSpPr>
        <xdr:cNvPr id="18" name="Oval 17">
          <a:extLst>
            <a:ext uri="{FF2B5EF4-FFF2-40B4-BE49-F238E27FC236}">
              <a16:creationId xmlns:a16="http://schemas.microsoft.com/office/drawing/2014/main" id="{00000000-0008-0000-0800-000012000000}"/>
            </a:ext>
          </a:extLst>
        </xdr:cNvPr>
        <xdr:cNvSpPr/>
      </xdr:nvSpPr>
      <xdr:spPr>
        <a:xfrm>
          <a:off x="4340388" y="2417098"/>
          <a:ext cx="1457845" cy="504479"/>
        </a:xfrm>
        <a:prstGeom prst="ellipse">
          <a:avLst/>
        </a:prstGeom>
        <a:noFill/>
        <a:effectLst>
          <a:outerShdw blurRad="50800" dist="38100" dir="8100000" algn="tr"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lang="en-GB" sz="1100"/>
        </a:p>
      </xdr:txBody>
    </xdr:sp>
    <xdr:clientData/>
  </xdr:twoCellAnchor>
  <xdr:twoCellAnchor editAs="oneCell">
    <xdr:from>
      <xdr:col>0</xdr:col>
      <xdr:colOff>314325</xdr:colOff>
      <xdr:row>29</xdr:row>
      <xdr:rowOff>57150</xdr:rowOff>
    </xdr:from>
    <xdr:to>
      <xdr:col>8</xdr:col>
      <xdr:colOff>466725</xdr:colOff>
      <xdr:row>32</xdr:row>
      <xdr:rowOff>9526</xdr:rowOff>
    </xdr:to>
    <xdr:pic>
      <xdr:nvPicPr>
        <xdr:cNvPr id="6" name="Picture 5">
          <a:extLst>
            <a:ext uri="{FF2B5EF4-FFF2-40B4-BE49-F238E27FC236}">
              <a16:creationId xmlns:a16="http://schemas.microsoft.com/office/drawing/2014/main" id="{00000000-0008-0000-0800-000006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314325" y="5657850"/>
          <a:ext cx="5029200" cy="523876"/>
        </a:xfrm>
        <a:prstGeom prst="rect">
          <a:avLst/>
        </a:prstGeom>
      </xdr:spPr>
    </xdr:pic>
    <xdr:clientData/>
  </xdr:twoCellAnchor>
  <xdr:twoCellAnchor>
    <xdr:from>
      <xdr:col>7</xdr:col>
      <xdr:colOff>104775</xdr:colOff>
      <xdr:row>29</xdr:row>
      <xdr:rowOff>66675</xdr:rowOff>
    </xdr:from>
    <xdr:to>
      <xdr:col>10</xdr:col>
      <xdr:colOff>160540</xdr:colOff>
      <xdr:row>32</xdr:row>
      <xdr:rowOff>3464</xdr:rowOff>
    </xdr:to>
    <xdr:sp macro="" textlink="">
      <xdr:nvSpPr>
        <xdr:cNvPr id="7" name="Oval 6">
          <a:extLst>
            <a:ext uri="{FF2B5EF4-FFF2-40B4-BE49-F238E27FC236}">
              <a16:creationId xmlns:a16="http://schemas.microsoft.com/office/drawing/2014/main" id="{00000000-0008-0000-0800-000007000000}"/>
            </a:ext>
          </a:extLst>
        </xdr:cNvPr>
        <xdr:cNvSpPr/>
      </xdr:nvSpPr>
      <xdr:spPr>
        <a:xfrm>
          <a:off x="4371975" y="5657850"/>
          <a:ext cx="1408315" cy="508289"/>
        </a:xfrm>
        <a:prstGeom prst="ellipse">
          <a:avLst/>
        </a:prstGeom>
        <a:noFill/>
        <a:effectLst>
          <a:outerShdw blurRad="50800" dist="38100" dir="8100000" algn="tr"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lang="en-GB" sz="1100"/>
        </a:p>
      </xdr:txBody>
    </xdr:sp>
    <xdr:clientData/>
  </xdr:twoCellAnchor>
  <xdr:twoCellAnchor editAs="oneCell">
    <xdr:from>
      <xdr:col>0</xdr:col>
      <xdr:colOff>266700</xdr:colOff>
      <xdr:row>39</xdr:row>
      <xdr:rowOff>76200</xdr:rowOff>
    </xdr:from>
    <xdr:to>
      <xdr:col>10</xdr:col>
      <xdr:colOff>100691</xdr:colOff>
      <xdr:row>44</xdr:row>
      <xdr:rowOff>152400</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4"/>
        <a:stretch>
          <a:fillRect/>
        </a:stretch>
      </xdr:blipFill>
      <xdr:spPr>
        <a:xfrm>
          <a:off x="266700" y="8248650"/>
          <a:ext cx="5453741" cy="1028700"/>
        </a:xfrm>
        <a:prstGeom prst="rect">
          <a:avLst/>
        </a:prstGeom>
      </xdr:spPr>
    </xdr:pic>
    <xdr:clientData/>
  </xdr:twoCellAnchor>
  <xdr:twoCellAnchor editAs="oneCell">
    <xdr:from>
      <xdr:col>0</xdr:col>
      <xdr:colOff>266700</xdr:colOff>
      <xdr:row>54</xdr:row>
      <xdr:rowOff>95251</xdr:rowOff>
    </xdr:from>
    <xdr:to>
      <xdr:col>10</xdr:col>
      <xdr:colOff>238125</xdr:colOff>
      <xdr:row>59</xdr:row>
      <xdr:rowOff>134967</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5"/>
        <a:stretch>
          <a:fillRect/>
        </a:stretch>
      </xdr:blipFill>
      <xdr:spPr>
        <a:xfrm>
          <a:off x="266700" y="11525251"/>
          <a:ext cx="5591175" cy="992216"/>
        </a:xfrm>
        <a:prstGeom prst="rect">
          <a:avLst/>
        </a:prstGeom>
      </xdr:spPr>
    </xdr:pic>
    <xdr:clientData/>
  </xdr:twoCellAnchor>
  <xdr:twoCellAnchor>
    <xdr:from>
      <xdr:col>7</xdr:col>
      <xdr:colOff>457200</xdr:colOff>
      <xdr:row>55</xdr:row>
      <xdr:rowOff>123826</xdr:rowOff>
    </xdr:from>
    <xdr:to>
      <xdr:col>10</xdr:col>
      <xdr:colOff>398665</xdr:colOff>
      <xdr:row>60</xdr:row>
      <xdr:rowOff>9526</xdr:rowOff>
    </xdr:to>
    <xdr:sp macro="" textlink="">
      <xdr:nvSpPr>
        <xdr:cNvPr id="10" name="Oval 9">
          <a:extLst>
            <a:ext uri="{FF2B5EF4-FFF2-40B4-BE49-F238E27FC236}">
              <a16:creationId xmlns:a16="http://schemas.microsoft.com/office/drawing/2014/main" id="{00000000-0008-0000-0800-00000A000000}"/>
            </a:ext>
          </a:extLst>
        </xdr:cNvPr>
        <xdr:cNvSpPr/>
      </xdr:nvSpPr>
      <xdr:spPr>
        <a:xfrm>
          <a:off x="4724400" y="12125326"/>
          <a:ext cx="1294015" cy="838200"/>
        </a:xfrm>
        <a:prstGeom prst="ellipse">
          <a:avLst/>
        </a:prstGeom>
        <a:noFill/>
        <a:effectLst>
          <a:outerShdw blurRad="50800" dist="38100" dir="8100000" algn="tr"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A - I R Asst"/>
      <sheetName val="B - CR Asst(with audit history)"/>
      <sheetName val="Raw"/>
      <sheetName val="Sheet1"/>
      <sheetName val="C - EACR Form"/>
    </sheetNames>
    <sheetDataSet>
      <sheetData sheetId="0" refreshError="1"/>
      <sheetData sheetId="1">
        <row r="6">
          <cell r="F6" t="e">
            <v>#N/A</v>
          </cell>
        </row>
        <row r="7">
          <cell r="F7" t="e">
            <v>#N/A</v>
          </cell>
        </row>
        <row r="9">
          <cell r="F9" t="e">
            <v>#N/A</v>
          </cell>
        </row>
        <row r="15">
          <cell r="F15" t="e">
            <v>#N/A</v>
          </cell>
        </row>
        <row r="17">
          <cell r="F17" t="e">
            <v>#N/A</v>
          </cell>
        </row>
        <row r="26">
          <cell r="F26" t="e">
            <v>#N/A</v>
          </cell>
        </row>
        <row r="27">
          <cell r="F27" t="e">
            <v>#N/A</v>
          </cell>
        </row>
        <row r="29">
          <cell r="F29" t="e">
            <v>#N/A</v>
          </cell>
        </row>
        <row r="32">
          <cell r="E32" t="e">
            <v>#N/A</v>
          </cell>
          <cell r="F32" t="e">
            <v>#N/A</v>
          </cell>
        </row>
        <row r="33">
          <cell r="F33" t="e">
            <v>#N/A</v>
          </cell>
        </row>
        <row r="37">
          <cell r="F37" t="e">
            <v>#N/A</v>
          </cell>
        </row>
        <row r="107">
          <cell r="A107" t="str">
            <v>Ref</v>
          </cell>
          <cell r="B107" t="str">
            <v>Type</v>
          </cell>
          <cell r="C107" t="str">
            <v>Percentage</v>
          </cell>
        </row>
        <row r="108">
          <cell r="A108">
            <v>1</v>
          </cell>
          <cell r="B108" t="str">
            <v>Limited Company with $10,000 or less paid up share capital</v>
          </cell>
          <cell r="C108">
            <v>0.08</v>
          </cell>
        </row>
        <row r="109">
          <cell r="A109">
            <v>2</v>
          </cell>
          <cell r="B109" t="str">
            <v>Limited Company with more than $10,000 paid up share capital</v>
          </cell>
          <cell r="C109">
            <v>0</v>
          </cell>
        </row>
        <row r="110">
          <cell r="A110">
            <v>3</v>
          </cell>
          <cell r="B110" t="str">
            <v>NA</v>
          </cell>
          <cell r="C110">
            <v>0</v>
          </cell>
        </row>
        <row r="111">
          <cell r="A111">
            <v>4</v>
          </cell>
          <cell r="B111" t="str">
            <v>Others e.g. Statutory Board, Clubs &amp; Association, Branch Office, Representative Office, MCST</v>
          </cell>
          <cell r="C111">
            <v>0</v>
          </cell>
        </row>
        <row r="112">
          <cell r="A112">
            <v>5</v>
          </cell>
          <cell r="B112" t="str">
            <v>Overseas Principal Registered with S 33(1) agent</v>
          </cell>
          <cell r="C112">
            <v>0</v>
          </cell>
        </row>
        <row r="113">
          <cell r="A113">
            <v>6</v>
          </cell>
          <cell r="B113" t="str">
            <v>Partnership (includes Joint Venture &amp; Limited Liability Partnerships)</v>
          </cell>
          <cell r="C113">
            <v>0.08</v>
          </cell>
        </row>
        <row r="114">
          <cell r="A114">
            <v>7</v>
          </cell>
          <cell r="B114" t="str">
            <v>Sole Proprietor</v>
          </cell>
          <cell r="C114">
            <v>0.08</v>
          </cell>
        </row>
        <row r="119">
          <cell r="A119" t="str">
            <v>Ref</v>
          </cell>
          <cell r="B119" t="str">
            <v>Income $</v>
          </cell>
          <cell r="C119" t="str">
            <v>Percentage</v>
          </cell>
          <cell r="D119" t="str">
            <v>Percentage</v>
          </cell>
        </row>
        <row r="120">
          <cell r="A120">
            <v>1</v>
          </cell>
          <cell r="B120" t="str">
            <v>Coy - income reported is "NIL" or negative figure for the last 2 YAs</v>
          </cell>
          <cell r="C120">
            <v>0.13</v>
          </cell>
          <cell r="D120">
            <v>0</v>
          </cell>
        </row>
        <row r="121">
          <cell r="A121">
            <v>2</v>
          </cell>
          <cell r="B121" t="str">
            <v>Coy - Reporting profits and/or passive income at least one of last 2 Y/As</v>
          </cell>
          <cell r="C121">
            <v>0</v>
          </cell>
          <cell r="D121">
            <v>-0.13</v>
          </cell>
        </row>
        <row r="122">
          <cell r="A122">
            <v>3</v>
          </cell>
          <cell r="B122" t="str">
            <v>Indiv - income reported is less than $50,000 for the last 2 Yas</v>
          </cell>
          <cell r="C122">
            <v>0.13</v>
          </cell>
          <cell r="D122">
            <v>0</v>
          </cell>
        </row>
        <row r="123">
          <cell r="A123">
            <v>4</v>
          </cell>
          <cell r="B123" t="str">
            <v>Indiv - income reported is $50,000 or more for at least one of last 2 YAs</v>
          </cell>
          <cell r="C123">
            <v>0</v>
          </cell>
          <cell r="D123">
            <v>-0.13</v>
          </cell>
        </row>
        <row r="124">
          <cell r="A124">
            <v>5</v>
          </cell>
          <cell r="B124" t="str">
            <v>Listed Coys - specify</v>
          </cell>
          <cell r="C124">
            <v>0</v>
          </cell>
          <cell r="D124">
            <v>-0.13</v>
          </cell>
        </row>
        <row r="125">
          <cell r="A125">
            <v>6</v>
          </cell>
          <cell r="B125" t="str">
            <v>MCST, Govt Agency, Stat Board, Clubs &amp; Assn or Rep Offices</v>
          </cell>
          <cell r="C125">
            <v>0</v>
          </cell>
          <cell r="D125">
            <v>-0.13</v>
          </cell>
        </row>
        <row r="126">
          <cell r="A126">
            <v>7</v>
          </cell>
          <cell r="B126" t="str">
            <v>No Income record</v>
          </cell>
          <cell r="C126">
            <v>0.13</v>
          </cell>
          <cell r="D126">
            <v>0</v>
          </cell>
        </row>
        <row r="127">
          <cell r="A127">
            <v>8</v>
          </cell>
          <cell r="B127" t="str">
            <v>No income record - Restricted TP</v>
          </cell>
          <cell r="C127">
            <v>0</v>
          </cell>
          <cell r="D127">
            <v>-0.13</v>
          </cell>
        </row>
        <row r="128">
          <cell r="A128">
            <v>9</v>
          </cell>
          <cell r="B128" t="str">
            <v>NOT APPLICABLE</v>
          </cell>
          <cell r="C128">
            <v>0</v>
          </cell>
          <cell r="D128">
            <v>0</v>
          </cell>
        </row>
        <row r="133">
          <cell r="B133" t="str">
            <v>Related</v>
          </cell>
          <cell r="C133" t="str">
            <v>Percentage</v>
          </cell>
        </row>
        <row r="134">
          <cell r="B134" t="str">
            <v>5 or Less</v>
          </cell>
          <cell r="C134">
            <v>0.13</v>
          </cell>
        </row>
        <row r="135">
          <cell r="B135" t="str">
            <v>More than 5</v>
          </cell>
          <cell r="C135">
            <v>0</v>
          </cell>
        </row>
        <row r="140">
          <cell r="B140" t="str">
            <v>Related</v>
          </cell>
          <cell r="C140" t="str">
            <v>Percentage</v>
          </cell>
        </row>
        <row r="141">
          <cell r="B141" t="str">
            <v>No</v>
          </cell>
          <cell r="C141">
            <v>0</v>
          </cell>
        </row>
        <row r="142">
          <cell r="B142" t="str">
            <v>Yes</v>
          </cell>
          <cell r="C142">
            <v>0.08</v>
          </cell>
        </row>
        <row r="147">
          <cell r="B147" t="str">
            <v>Trade Code</v>
          </cell>
          <cell r="C147" t="str">
            <v>Percentage</v>
          </cell>
          <cell r="D147" t="str">
            <v>Description</v>
          </cell>
        </row>
        <row r="148">
          <cell r="B148">
            <v>50311</v>
          </cell>
          <cell r="C148">
            <v>0.08</v>
          </cell>
          <cell r="D148" t="str">
            <v>wholesale of textiles</v>
          </cell>
        </row>
        <row r="149">
          <cell r="B149">
            <v>50324</v>
          </cell>
          <cell r="C149">
            <v>0.08</v>
          </cell>
          <cell r="D149" t="str">
            <v>wholesale of cosmetics and toiletries</v>
          </cell>
        </row>
        <row r="150">
          <cell r="B150">
            <v>50336</v>
          </cell>
          <cell r="C150">
            <v>0.08</v>
          </cell>
          <cell r="D150" t="str">
            <v xml:space="preserve">wholesale of radio and television sets and sound reproducing and recording equipment </v>
          </cell>
        </row>
        <row r="151">
          <cell r="B151">
            <v>50511</v>
          </cell>
          <cell r="C151">
            <v>0.08</v>
          </cell>
          <cell r="D151" t="str">
            <v>wholesale of industrial machinery and equipment</v>
          </cell>
        </row>
        <row r="152">
          <cell r="B152">
            <v>50516</v>
          </cell>
          <cell r="C152">
            <v>0.08</v>
          </cell>
          <cell r="D152" t="str">
            <v>wholesale of electronic components</v>
          </cell>
        </row>
        <row r="153">
          <cell r="B153">
            <v>50521</v>
          </cell>
          <cell r="C153">
            <v>0.08</v>
          </cell>
          <cell r="D153" t="str">
            <v xml:space="preserve">wholesale of pagers, handphones and other telecommunication apparatus </v>
          </cell>
        </row>
        <row r="154">
          <cell r="B154">
            <v>50523</v>
          </cell>
          <cell r="C154">
            <v>0.08</v>
          </cell>
          <cell r="D154" t="str">
            <v>wholesale of computer hardware and peripheral equipment</v>
          </cell>
        </row>
        <row r="155">
          <cell r="B155">
            <v>50525</v>
          </cell>
          <cell r="C155">
            <v>0.08</v>
          </cell>
          <cell r="D155" t="str">
            <v>wholesale of computer accessories (eg diskettes, computer cards)</v>
          </cell>
        </row>
        <row r="156">
          <cell r="B156">
            <v>50920</v>
          </cell>
          <cell r="C156">
            <v>0.08</v>
          </cell>
          <cell r="D156" t="str">
            <v>general wholesale trade (including general importer and exported)</v>
          </cell>
        </row>
        <row r="160">
          <cell r="B160" t="str">
            <v>Trade code</v>
          </cell>
          <cell r="C160" t="str">
            <v>Cluster</v>
          </cell>
        </row>
        <row r="161">
          <cell r="B161">
            <v>0</v>
          </cell>
          <cell r="C161" t="str">
            <v>Gen / General Trade</v>
          </cell>
        </row>
        <row r="162">
          <cell r="B162">
            <v>15</v>
          </cell>
          <cell r="C162" t="str">
            <v>LB / Mfg</v>
          </cell>
        </row>
        <row r="163">
          <cell r="B163">
            <v>40</v>
          </cell>
          <cell r="C163" t="str">
            <v>LB / Telco</v>
          </cell>
        </row>
        <row r="164">
          <cell r="B164">
            <v>41</v>
          </cell>
          <cell r="C164" t="str">
            <v>Gen / General Trade</v>
          </cell>
        </row>
        <row r="165">
          <cell r="B165">
            <v>45</v>
          </cell>
          <cell r="C165" t="str">
            <v>LB / RE &amp; C</v>
          </cell>
        </row>
        <row r="166">
          <cell r="B166">
            <v>50</v>
          </cell>
          <cell r="C166" t="str">
            <v>Wholesale Trade</v>
          </cell>
        </row>
        <row r="167">
          <cell r="B167">
            <v>51</v>
          </cell>
          <cell r="C167" t="str">
            <v>Gen / Cash Business</v>
          </cell>
        </row>
        <row r="168">
          <cell r="B168">
            <v>52</v>
          </cell>
          <cell r="C168" t="str">
            <v>LB / Logistics</v>
          </cell>
        </row>
        <row r="169">
          <cell r="B169">
            <v>58</v>
          </cell>
          <cell r="C169" t="str">
            <v>Gen / Cash Business</v>
          </cell>
        </row>
        <row r="170">
          <cell r="B170">
            <v>60</v>
          </cell>
          <cell r="C170" t="str">
            <v>LB / Telco</v>
          </cell>
        </row>
        <row r="171">
          <cell r="B171">
            <v>65</v>
          </cell>
          <cell r="C171" t="str">
            <v>LB / Finance</v>
          </cell>
        </row>
        <row r="172">
          <cell r="B172">
            <v>70</v>
          </cell>
          <cell r="C172" t="str">
            <v>LB / RE &amp; C</v>
          </cell>
        </row>
        <row r="173">
          <cell r="B173">
            <v>71</v>
          </cell>
          <cell r="C173" t="str">
            <v>Gen / General Trade</v>
          </cell>
        </row>
        <row r="174">
          <cell r="B174">
            <v>75</v>
          </cell>
          <cell r="C174" t="str">
            <v>Gen / Public Sector</v>
          </cell>
        </row>
        <row r="175">
          <cell r="B175">
            <v>76</v>
          </cell>
          <cell r="C175" t="str">
            <v>Gen / General Trade</v>
          </cell>
        </row>
        <row r="176">
          <cell r="B176">
            <v>80</v>
          </cell>
          <cell r="C176" t="str">
            <v>Gen / Public Sector</v>
          </cell>
        </row>
        <row r="177">
          <cell r="B177">
            <v>90</v>
          </cell>
          <cell r="C177" t="str">
            <v>Gen / Cash Business</v>
          </cell>
        </row>
        <row r="178">
          <cell r="B178">
            <v>92</v>
          </cell>
          <cell r="C178" t="str">
            <v>Gen / General Trade</v>
          </cell>
        </row>
        <row r="179">
          <cell r="B179">
            <v>94</v>
          </cell>
          <cell r="C179" t="str">
            <v>Gen / Public Sector</v>
          </cell>
        </row>
        <row r="180">
          <cell r="B180">
            <v>95</v>
          </cell>
          <cell r="C180" t="str">
            <v>Gen / General Trade</v>
          </cell>
        </row>
        <row r="185">
          <cell r="A185" t="str">
            <v>Ref</v>
          </cell>
          <cell r="B185" t="str">
            <v>Mode of A/C</v>
          </cell>
          <cell r="C185" t="str">
            <v>Percentage</v>
          </cell>
        </row>
        <row r="186">
          <cell r="A186">
            <v>1</v>
          </cell>
          <cell r="B186" t="str">
            <v>Computerised</v>
          </cell>
          <cell r="C186">
            <v>0</v>
          </cell>
        </row>
        <row r="187">
          <cell r="A187">
            <v>2</v>
          </cell>
          <cell r="B187" t="str">
            <v>Manual</v>
          </cell>
          <cell r="C187">
            <v>0.13</v>
          </cell>
        </row>
        <row r="200">
          <cell r="C200" t="e">
            <v>#N/A</v>
          </cell>
        </row>
      </sheetData>
      <sheetData sheetId="2">
        <row r="9">
          <cell r="F9" t="e">
            <v>#N/A</v>
          </cell>
        </row>
        <row r="12">
          <cell r="F12" t="e">
            <v>#N/A</v>
          </cell>
        </row>
        <row r="17">
          <cell r="F17" t="e">
            <v>#N/A</v>
          </cell>
        </row>
        <row r="19">
          <cell r="F19" t="e">
            <v>#N/A</v>
          </cell>
        </row>
        <row r="24">
          <cell r="F24" t="e">
            <v>#N/A</v>
          </cell>
        </row>
        <row r="26">
          <cell r="F26" t="e">
            <v>#N/A</v>
          </cell>
        </row>
        <row r="27">
          <cell r="F27" t="e">
            <v>#N/A</v>
          </cell>
        </row>
        <row r="114">
          <cell r="A114" t="str">
            <v>Ref</v>
          </cell>
          <cell r="B114" t="str">
            <v>Audit Scope</v>
          </cell>
          <cell r="C114" t="str">
            <v>Percentage</v>
          </cell>
        </row>
        <row r="115">
          <cell r="A115">
            <v>1</v>
          </cell>
          <cell r="B115" t="str">
            <v>Brief Audit (Desk/Field) with no tax errors noted</v>
          </cell>
          <cell r="C115">
            <v>0.15</v>
          </cell>
        </row>
        <row r="116">
          <cell r="A116">
            <v>2</v>
          </cell>
          <cell r="B116" t="str">
            <v>Brief Audit (Desk/Field) with tax errors adjusted</v>
          </cell>
          <cell r="C116">
            <v>0.23</v>
          </cell>
        </row>
        <row r="117">
          <cell r="A117">
            <v>3</v>
          </cell>
          <cell r="B117" t="str">
            <v>Detailed Audit (Desk) with no tax errors noted</v>
          </cell>
          <cell r="C117">
            <v>0.08</v>
          </cell>
        </row>
        <row r="118">
          <cell r="A118">
            <v>4</v>
          </cell>
          <cell r="B118" t="str">
            <v>Detailed Audit (Desk) with tax errors adjusted</v>
          </cell>
          <cell r="C118">
            <v>0.15</v>
          </cell>
        </row>
        <row r="119">
          <cell r="A119">
            <v>5</v>
          </cell>
          <cell r="B119" t="str">
            <v>Detailed Audit (Field) with no tax errors noted</v>
          </cell>
          <cell r="C119">
            <v>0</v>
          </cell>
        </row>
        <row r="120">
          <cell r="A120">
            <v>6</v>
          </cell>
          <cell r="B120" t="str">
            <v>Detailed Audit (Field) with tax errors adjusted</v>
          </cell>
          <cell r="C120">
            <v>0.08</v>
          </cell>
        </row>
        <row r="121">
          <cell r="A121">
            <v>7</v>
          </cell>
          <cell r="B121" t="str">
            <v>Queries only or Routine Ref with no tax errors noted</v>
          </cell>
          <cell r="C121">
            <v>0.23</v>
          </cell>
        </row>
        <row r="122">
          <cell r="A122">
            <v>8</v>
          </cell>
          <cell r="B122" t="str">
            <v>Queries only or Routine Ref with tax errors adjusted</v>
          </cell>
          <cell r="C122">
            <v>0.3</v>
          </cell>
        </row>
        <row r="123">
          <cell r="A123">
            <v>9</v>
          </cell>
          <cell r="B123" t="str">
            <v>NA (trader has critical error history)</v>
          </cell>
          <cell r="C123">
            <v>0</v>
          </cell>
        </row>
        <row r="124">
          <cell r="A124">
            <v>10</v>
          </cell>
          <cell r="B124" t="str">
            <v>Last audit more than 7 years ago</v>
          </cell>
          <cell r="C124">
            <v>0.3</v>
          </cell>
        </row>
        <row r="141">
          <cell r="A141" t="str">
            <v>Ref</v>
          </cell>
          <cell r="B141" t="str">
            <v>Risk Rating</v>
          </cell>
          <cell r="C141" t="str">
            <v>Percentage</v>
          </cell>
        </row>
        <row r="142">
          <cell r="A142">
            <v>1</v>
          </cell>
          <cell r="B142" t="str">
            <v>Default for Fin'l Institutions, Govt Bodies and Public Listed Companies</v>
          </cell>
          <cell r="C142">
            <v>0</v>
          </cell>
        </row>
        <row r="143">
          <cell r="A143">
            <v>2</v>
          </cell>
          <cell r="B143" t="str">
            <v>Default for other traders WITHOUT history of critical errors</v>
          </cell>
          <cell r="C143">
            <v>0.05</v>
          </cell>
        </row>
        <row r="144">
          <cell r="A144">
            <v>3</v>
          </cell>
          <cell r="B144" t="str">
            <v>Good Rating</v>
          </cell>
          <cell r="C144">
            <v>0</v>
          </cell>
        </row>
        <row r="145">
          <cell r="A145">
            <v>4</v>
          </cell>
          <cell r="B145" t="str">
            <v>Poor Rating</v>
          </cell>
          <cell r="C145">
            <v>0.1</v>
          </cell>
        </row>
        <row r="146">
          <cell r="A146">
            <v>5</v>
          </cell>
          <cell r="B146" t="str">
            <v>Default for traders WITH history of critical errors</v>
          </cell>
          <cell r="C146">
            <v>0.1</v>
          </cell>
        </row>
        <row r="149">
          <cell r="C149" t="str">
            <v xml:space="preserve"> </v>
          </cell>
        </row>
      </sheetData>
      <sheetData sheetId="3">
        <row r="5">
          <cell r="A5" t="str">
            <v>Tax Period From</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92.xml"/><Relationship Id="rId21" Type="http://schemas.openxmlformats.org/officeDocument/2006/relationships/ctrlProp" Target="../ctrlProps/ctrlProp96.xml"/><Relationship Id="rId42" Type="http://schemas.openxmlformats.org/officeDocument/2006/relationships/ctrlProp" Target="../ctrlProps/ctrlProp117.xml"/><Relationship Id="rId63" Type="http://schemas.openxmlformats.org/officeDocument/2006/relationships/ctrlProp" Target="../ctrlProps/ctrlProp138.xml"/><Relationship Id="rId84" Type="http://schemas.openxmlformats.org/officeDocument/2006/relationships/ctrlProp" Target="../ctrlProps/ctrlProp159.xml"/><Relationship Id="rId16" Type="http://schemas.openxmlformats.org/officeDocument/2006/relationships/ctrlProp" Target="../ctrlProps/ctrlProp91.xml"/><Relationship Id="rId107" Type="http://schemas.openxmlformats.org/officeDocument/2006/relationships/ctrlProp" Target="../ctrlProps/ctrlProp182.xml"/><Relationship Id="rId11" Type="http://schemas.openxmlformats.org/officeDocument/2006/relationships/ctrlProp" Target="../ctrlProps/ctrlProp86.xml"/><Relationship Id="rId32" Type="http://schemas.openxmlformats.org/officeDocument/2006/relationships/ctrlProp" Target="../ctrlProps/ctrlProp107.xml"/><Relationship Id="rId37" Type="http://schemas.openxmlformats.org/officeDocument/2006/relationships/ctrlProp" Target="../ctrlProps/ctrlProp112.xml"/><Relationship Id="rId53" Type="http://schemas.openxmlformats.org/officeDocument/2006/relationships/ctrlProp" Target="../ctrlProps/ctrlProp128.xml"/><Relationship Id="rId58" Type="http://schemas.openxmlformats.org/officeDocument/2006/relationships/ctrlProp" Target="../ctrlProps/ctrlProp133.xml"/><Relationship Id="rId74" Type="http://schemas.openxmlformats.org/officeDocument/2006/relationships/ctrlProp" Target="../ctrlProps/ctrlProp149.xml"/><Relationship Id="rId79" Type="http://schemas.openxmlformats.org/officeDocument/2006/relationships/ctrlProp" Target="../ctrlProps/ctrlProp154.xml"/><Relationship Id="rId102" Type="http://schemas.openxmlformats.org/officeDocument/2006/relationships/ctrlProp" Target="../ctrlProps/ctrlProp177.xml"/><Relationship Id="rId123" Type="http://schemas.openxmlformats.org/officeDocument/2006/relationships/ctrlProp" Target="../ctrlProps/ctrlProp198.xml"/><Relationship Id="rId128" Type="http://schemas.openxmlformats.org/officeDocument/2006/relationships/ctrlProp" Target="../ctrlProps/ctrlProp203.xml"/><Relationship Id="rId5" Type="http://schemas.openxmlformats.org/officeDocument/2006/relationships/ctrlProp" Target="../ctrlProps/ctrlProp80.xml"/><Relationship Id="rId90" Type="http://schemas.openxmlformats.org/officeDocument/2006/relationships/ctrlProp" Target="../ctrlProps/ctrlProp165.xml"/><Relationship Id="rId95" Type="http://schemas.openxmlformats.org/officeDocument/2006/relationships/ctrlProp" Target="../ctrlProps/ctrlProp170.xml"/><Relationship Id="rId22" Type="http://schemas.openxmlformats.org/officeDocument/2006/relationships/ctrlProp" Target="../ctrlProps/ctrlProp97.xml"/><Relationship Id="rId27" Type="http://schemas.openxmlformats.org/officeDocument/2006/relationships/ctrlProp" Target="../ctrlProps/ctrlProp102.xml"/><Relationship Id="rId43" Type="http://schemas.openxmlformats.org/officeDocument/2006/relationships/ctrlProp" Target="../ctrlProps/ctrlProp118.xml"/><Relationship Id="rId48" Type="http://schemas.openxmlformats.org/officeDocument/2006/relationships/ctrlProp" Target="../ctrlProps/ctrlProp123.xml"/><Relationship Id="rId64" Type="http://schemas.openxmlformats.org/officeDocument/2006/relationships/ctrlProp" Target="../ctrlProps/ctrlProp139.xml"/><Relationship Id="rId69" Type="http://schemas.openxmlformats.org/officeDocument/2006/relationships/ctrlProp" Target="../ctrlProps/ctrlProp144.xml"/><Relationship Id="rId113" Type="http://schemas.openxmlformats.org/officeDocument/2006/relationships/ctrlProp" Target="../ctrlProps/ctrlProp188.xml"/><Relationship Id="rId118" Type="http://schemas.openxmlformats.org/officeDocument/2006/relationships/ctrlProp" Target="../ctrlProps/ctrlProp193.xml"/><Relationship Id="rId134" Type="http://schemas.openxmlformats.org/officeDocument/2006/relationships/ctrlProp" Target="../ctrlProps/ctrlProp209.xml"/><Relationship Id="rId80" Type="http://schemas.openxmlformats.org/officeDocument/2006/relationships/ctrlProp" Target="../ctrlProps/ctrlProp155.xml"/><Relationship Id="rId85" Type="http://schemas.openxmlformats.org/officeDocument/2006/relationships/ctrlProp" Target="../ctrlProps/ctrlProp160.xml"/><Relationship Id="rId12" Type="http://schemas.openxmlformats.org/officeDocument/2006/relationships/ctrlProp" Target="../ctrlProps/ctrlProp87.xml"/><Relationship Id="rId17" Type="http://schemas.openxmlformats.org/officeDocument/2006/relationships/ctrlProp" Target="../ctrlProps/ctrlProp92.xml"/><Relationship Id="rId33" Type="http://schemas.openxmlformats.org/officeDocument/2006/relationships/ctrlProp" Target="../ctrlProps/ctrlProp108.xml"/><Relationship Id="rId38" Type="http://schemas.openxmlformats.org/officeDocument/2006/relationships/ctrlProp" Target="../ctrlProps/ctrlProp113.xml"/><Relationship Id="rId59" Type="http://schemas.openxmlformats.org/officeDocument/2006/relationships/ctrlProp" Target="../ctrlProps/ctrlProp134.xml"/><Relationship Id="rId103" Type="http://schemas.openxmlformats.org/officeDocument/2006/relationships/ctrlProp" Target="../ctrlProps/ctrlProp178.xml"/><Relationship Id="rId108" Type="http://schemas.openxmlformats.org/officeDocument/2006/relationships/ctrlProp" Target="../ctrlProps/ctrlProp183.xml"/><Relationship Id="rId124" Type="http://schemas.openxmlformats.org/officeDocument/2006/relationships/ctrlProp" Target="../ctrlProps/ctrlProp199.xml"/><Relationship Id="rId129" Type="http://schemas.openxmlformats.org/officeDocument/2006/relationships/ctrlProp" Target="../ctrlProps/ctrlProp204.xml"/><Relationship Id="rId54" Type="http://schemas.openxmlformats.org/officeDocument/2006/relationships/ctrlProp" Target="../ctrlProps/ctrlProp129.xml"/><Relationship Id="rId70" Type="http://schemas.openxmlformats.org/officeDocument/2006/relationships/ctrlProp" Target="../ctrlProps/ctrlProp145.xml"/><Relationship Id="rId75" Type="http://schemas.openxmlformats.org/officeDocument/2006/relationships/ctrlProp" Target="../ctrlProps/ctrlProp150.xml"/><Relationship Id="rId91" Type="http://schemas.openxmlformats.org/officeDocument/2006/relationships/ctrlProp" Target="../ctrlProps/ctrlProp166.xml"/><Relationship Id="rId96" Type="http://schemas.openxmlformats.org/officeDocument/2006/relationships/ctrlProp" Target="../ctrlProps/ctrlProp171.xml"/><Relationship Id="rId1" Type="http://schemas.openxmlformats.org/officeDocument/2006/relationships/drawing" Target="../drawings/drawing3.xml"/><Relationship Id="rId6" Type="http://schemas.openxmlformats.org/officeDocument/2006/relationships/ctrlProp" Target="../ctrlProps/ctrlProp81.xml"/><Relationship Id="rId23" Type="http://schemas.openxmlformats.org/officeDocument/2006/relationships/ctrlProp" Target="../ctrlProps/ctrlProp98.xml"/><Relationship Id="rId28" Type="http://schemas.openxmlformats.org/officeDocument/2006/relationships/ctrlProp" Target="../ctrlProps/ctrlProp103.xml"/><Relationship Id="rId49" Type="http://schemas.openxmlformats.org/officeDocument/2006/relationships/ctrlProp" Target="../ctrlProps/ctrlProp124.xml"/><Relationship Id="rId114" Type="http://schemas.openxmlformats.org/officeDocument/2006/relationships/ctrlProp" Target="../ctrlProps/ctrlProp189.xml"/><Relationship Id="rId119" Type="http://schemas.openxmlformats.org/officeDocument/2006/relationships/ctrlProp" Target="../ctrlProps/ctrlProp194.xml"/><Relationship Id="rId44" Type="http://schemas.openxmlformats.org/officeDocument/2006/relationships/ctrlProp" Target="../ctrlProps/ctrlProp119.xml"/><Relationship Id="rId60" Type="http://schemas.openxmlformats.org/officeDocument/2006/relationships/ctrlProp" Target="../ctrlProps/ctrlProp135.xml"/><Relationship Id="rId65" Type="http://schemas.openxmlformats.org/officeDocument/2006/relationships/ctrlProp" Target="../ctrlProps/ctrlProp140.xml"/><Relationship Id="rId81" Type="http://schemas.openxmlformats.org/officeDocument/2006/relationships/ctrlProp" Target="../ctrlProps/ctrlProp156.xml"/><Relationship Id="rId86" Type="http://schemas.openxmlformats.org/officeDocument/2006/relationships/ctrlProp" Target="../ctrlProps/ctrlProp161.xml"/><Relationship Id="rId130" Type="http://schemas.openxmlformats.org/officeDocument/2006/relationships/ctrlProp" Target="../ctrlProps/ctrlProp205.xml"/><Relationship Id="rId135" Type="http://schemas.openxmlformats.org/officeDocument/2006/relationships/ctrlProp" Target="../ctrlProps/ctrlProp210.xml"/><Relationship Id="rId13" Type="http://schemas.openxmlformats.org/officeDocument/2006/relationships/ctrlProp" Target="../ctrlProps/ctrlProp88.xml"/><Relationship Id="rId18" Type="http://schemas.openxmlformats.org/officeDocument/2006/relationships/ctrlProp" Target="../ctrlProps/ctrlProp93.xml"/><Relationship Id="rId39" Type="http://schemas.openxmlformats.org/officeDocument/2006/relationships/ctrlProp" Target="../ctrlProps/ctrlProp114.xml"/><Relationship Id="rId109" Type="http://schemas.openxmlformats.org/officeDocument/2006/relationships/ctrlProp" Target="../ctrlProps/ctrlProp184.xml"/><Relationship Id="rId34" Type="http://schemas.openxmlformats.org/officeDocument/2006/relationships/ctrlProp" Target="../ctrlProps/ctrlProp109.xml"/><Relationship Id="rId50" Type="http://schemas.openxmlformats.org/officeDocument/2006/relationships/ctrlProp" Target="../ctrlProps/ctrlProp125.xml"/><Relationship Id="rId55" Type="http://schemas.openxmlformats.org/officeDocument/2006/relationships/ctrlProp" Target="../ctrlProps/ctrlProp130.xml"/><Relationship Id="rId76" Type="http://schemas.openxmlformats.org/officeDocument/2006/relationships/ctrlProp" Target="../ctrlProps/ctrlProp151.xml"/><Relationship Id="rId97" Type="http://schemas.openxmlformats.org/officeDocument/2006/relationships/ctrlProp" Target="../ctrlProps/ctrlProp172.xml"/><Relationship Id="rId104" Type="http://schemas.openxmlformats.org/officeDocument/2006/relationships/ctrlProp" Target="../ctrlProps/ctrlProp179.xml"/><Relationship Id="rId120" Type="http://schemas.openxmlformats.org/officeDocument/2006/relationships/ctrlProp" Target="../ctrlProps/ctrlProp195.xml"/><Relationship Id="rId125" Type="http://schemas.openxmlformats.org/officeDocument/2006/relationships/ctrlProp" Target="../ctrlProps/ctrlProp200.xml"/><Relationship Id="rId7" Type="http://schemas.openxmlformats.org/officeDocument/2006/relationships/ctrlProp" Target="../ctrlProps/ctrlProp82.xml"/><Relationship Id="rId71" Type="http://schemas.openxmlformats.org/officeDocument/2006/relationships/ctrlProp" Target="../ctrlProps/ctrlProp146.xml"/><Relationship Id="rId92" Type="http://schemas.openxmlformats.org/officeDocument/2006/relationships/ctrlProp" Target="../ctrlProps/ctrlProp167.xml"/><Relationship Id="rId2" Type="http://schemas.openxmlformats.org/officeDocument/2006/relationships/vmlDrawing" Target="../drawings/vmlDrawing2.vml"/><Relationship Id="rId29" Type="http://schemas.openxmlformats.org/officeDocument/2006/relationships/ctrlProp" Target="../ctrlProps/ctrlProp104.xml"/><Relationship Id="rId24" Type="http://schemas.openxmlformats.org/officeDocument/2006/relationships/ctrlProp" Target="../ctrlProps/ctrlProp99.xml"/><Relationship Id="rId40" Type="http://schemas.openxmlformats.org/officeDocument/2006/relationships/ctrlProp" Target="../ctrlProps/ctrlProp115.xml"/><Relationship Id="rId45" Type="http://schemas.openxmlformats.org/officeDocument/2006/relationships/ctrlProp" Target="../ctrlProps/ctrlProp120.xml"/><Relationship Id="rId66" Type="http://schemas.openxmlformats.org/officeDocument/2006/relationships/ctrlProp" Target="../ctrlProps/ctrlProp141.xml"/><Relationship Id="rId87" Type="http://schemas.openxmlformats.org/officeDocument/2006/relationships/ctrlProp" Target="../ctrlProps/ctrlProp162.xml"/><Relationship Id="rId110" Type="http://schemas.openxmlformats.org/officeDocument/2006/relationships/ctrlProp" Target="../ctrlProps/ctrlProp185.xml"/><Relationship Id="rId115" Type="http://schemas.openxmlformats.org/officeDocument/2006/relationships/ctrlProp" Target="../ctrlProps/ctrlProp190.xml"/><Relationship Id="rId131" Type="http://schemas.openxmlformats.org/officeDocument/2006/relationships/ctrlProp" Target="../ctrlProps/ctrlProp206.xml"/><Relationship Id="rId136" Type="http://schemas.openxmlformats.org/officeDocument/2006/relationships/comments" Target="../comments2.xml"/><Relationship Id="rId61" Type="http://schemas.openxmlformats.org/officeDocument/2006/relationships/ctrlProp" Target="../ctrlProps/ctrlProp136.xml"/><Relationship Id="rId82" Type="http://schemas.openxmlformats.org/officeDocument/2006/relationships/ctrlProp" Target="../ctrlProps/ctrlProp157.xml"/><Relationship Id="rId19" Type="http://schemas.openxmlformats.org/officeDocument/2006/relationships/ctrlProp" Target="../ctrlProps/ctrlProp94.xml"/><Relationship Id="rId14" Type="http://schemas.openxmlformats.org/officeDocument/2006/relationships/ctrlProp" Target="../ctrlProps/ctrlProp89.xml"/><Relationship Id="rId30" Type="http://schemas.openxmlformats.org/officeDocument/2006/relationships/ctrlProp" Target="../ctrlProps/ctrlProp105.xml"/><Relationship Id="rId35" Type="http://schemas.openxmlformats.org/officeDocument/2006/relationships/ctrlProp" Target="../ctrlProps/ctrlProp110.xml"/><Relationship Id="rId56" Type="http://schemas.openxmlformats.org/officeDocument/2006/relationships/ctrlProp" Target="../ctrlProps/ctrlProp131.xml"/><Relationship Id="rId77" Type="http://schemas.openxmlformats.org/officeDocument/2006/relationships/ctrlProp" Target="../ctrlProps/ctrlProp152.xml"/><Relationship Id="rId100" Type="http://schemas.openxmlformats.org/officeDocument/2006/relationships/ctrlProp" Target="../ctrlProps/ctrlProp175.xml"/><Relationship Id="rId105" Type="http://schemas.openxmlformats.org/officeDocument/2006/relationships/ctrlProp" Target="../ctrlProps/ctrlProp180.xml"/><Relationship Id="rId126" Type="http://schemas.openxmlformats.org/officeDocument/2006/relationships/ctrlProp" Target="../ctrlProps/ctrlProp201.xml"/><Relationship Id="rId8" Type="http://schemas.openxmlformats.org/officeDocument/2006/relationships/ctrlProp" Target="../ctrlProps/ctrlProp83.xml"/><Relationship Id="rId51" Type="http://schemas.openxmlformats.org/officeDocument/2006/relationships/ctrlProp" Target="../ctrlProps/ctrlProp126.xml"/><Relationship Id="rId72" Type="http://schemas.openxmlformats.org/officeDocument/2006/relationships/ctrlProp" Target="../ctrlProps/ctrlProp147.xml"/><Relationship Id="rId93" Type="http://schemas.openxmlformats.org/officeDocument/2006/relationships/ctrlProp" Target="../ctrlProps/ctrlProp168.xml"/><Relationship Id="rId98" Type="http://schemas.openxmlformats.org/officeDocument/2006/relationships/ctrlProp" Target="../ctrlProps/ctrlProp173.xml"/><Relationship Id="rId121" Type="http://schemas.openxmlformats.org/officeDocument/2006/relationships/ctrlProp" Target="../ctrlProps/ctrlProp196.xml"/><Relationship Id="rId3" Type="http://schemas.openxmlformats.org/officeDocument/2006/relationships/ctrlProp" Target="../ctrlProps/ctrlProp78.xml"/><Relationship Id="rId25" Type="http://schemas.openxmlformats.org/officeDocument/2006/relationships/ctrlProp" Target="../ctrlProps/ctrlProp100.xml"/><Relationship Id="rId46" Type="http://schemas.openxmlformats.org/officeDocument/2006/relationships/ctrlProp" Target="../ctrlProps/ctrlProp121.xml"/><Relationship Id="rId67" Type="http://schemas.openxmlformats.org/officeDocument/2006/relationships/ctrlProp" Target="../ctrlProps/ctrlProp142.xml"/><Relationship Id="rId116" Type="http://schemas.openxmlformats.org/officeDocument/2006/relationships/ctrlProp" Target="../ctrlProps/ctrlProp191.xml"/><Relationship Id="rId20" Type="http://schemas.openxmlformats.org/officeDocument/2006/relationships/ctrlProp" Target="../ctrlProps/ctrlProp95.xml"/><Relationship Id="rId41" Type="http://schemas.openxmlformats.org/officeDocument/2006/relationships/ctrlProp" Target="../ctrlProps/ctrlProp116.xml"/><Relationship Id="rId62" Type="http://schemas.openxmlformats.org/officeDocument/2006/relationships/ctrlProp" Target="../ctrlProps/ctrlProp137.xml"/><Relationship Id="rId83" Type="http://schemas.openxmlformats.org/officeDocument/2006/relationships/ctrlProp" Target="../ctrlProps/ctrlProp158.xml"/><Relationship Id="rId88" Type="http://schemas.openxmlformats.org/officeDocument/2006/relationships/ctrlProp" Target="../ctrlProps/ctrlProp163.xml"/><Relationship Id="rId111" Type="http://schemas.openxmlformats.org/officeDocument/2006/relationships/ctrlProp" Target="../ctrlProps/ctrlProp186.xml"/><Relationship Id="rId132" Type="http://schemas.openxmlformats.org/officeDocument/2006/relationships/ctrlProp" Target="../ctrlProps/ctrlProp207.xml"/><Relationship Id="rId15" Type="http://schemas.openxmlformats.org/officeDocument/2006/relationships/ctrlProp" Target="../ctrlProps/ctrlProp90.xml"/><Relationship Id="rId36" Type="http://schemas.openxmlformats.org/officeDocument/2006/relationships/ctrlProp" Target="../ctrlProps/ctrlProp111.xml"/><Relationship Id="rId57" Type="http://schemas.openxmlformats.org/officeDocument/2006/relationships/ctrlProp" Target="../ctrlProps/ctrlProp132.xml"/><Relationship Id="rId106" Type="http://schemas.openxmlformats.org/officeDocument/2006/relationships/ctrlProp" Target="../ctrlProps/ctrlProp181.xml"/><Relationship Id="rId127" Type="http://schemas.openxmlformats.org/officeDocument/2006/relationships/ctrlProp" Target="../ctrlProps/ctrlProp202.xml"/><Relationship Id="rId10" Type="http://schemas.openxmlformats.org/officeDocument/2006/relationships/ctrlProp" Target="../ctrlProps/ctrlProp85.xml"/><Relationship Id="rId31" Type="http://schemas.openxmlformats.org/officeDocument/2006/relationships/ctrlProp" Target="../ctrlProps/ctrlProp106.xml"/><Relationship Id="rId52" Type="http://schemas.openxmlformats.org/officeDocument/2006/relationships/ctrlProp" Target="../ctrlProps/ctrlProp127.xml"/><Relationship Id="rId73" Type="http://schemas.openxmlformats.org/officeDocument/2006/relationships/ctrlProp" Target="../ctrlProps/ctrlProp148.xml"/><Relationship Id="rId78" Type="http://schemas.openxmlformats.org/officeDocument/2006/relationships/ctrlProp" Target="../ctrlProps/ctrlProp153.xml"/><Relationship Id="rId94" Type="http://schemas.openxmlformats.org/officeDocument/2006/relationships/ctrlProp" Target="../ctrlProps/ctrlProp169.xml"/><Relationship Id="rId99" Type="http://schemas.openxmlformats.org/officeDocument/2006/relationships/ctrlProp" Target="../ctrlProps/ctrlProp174.xml"/><Relationship Id="rId101" Type="http://schemas.openxmlformats.org/officeDocument/2006/relationships/ctrlProp" Target="../ctrlProps/ctrlProp176.xml"/><Relationship Id="rId122" Type="http://schemas.openxmlformats.org/officeDocument/2006/relationships/ctrlProp" Target="../ctrlProps/ctrlProp197.xml"/><Relationship Id="rId4" Type="http://schemas.openxmlformats.org/officeDocument/2006/relationships/ctrlProp" Target="../ctrlProps/ctrlProp79.xml"/><Relationship Id="rId9" Type="http://schemas.openxmlformats.org/officeDocument/2006/relationships/ctrlProp" Target="../ctrlProps/ctrlProp84.xml"/><Relationship Id="rId26" Type="http://schemas.openxmlformats.org/officeDocument/2006/relationships/ctrlProp" Target="../ctrlProps/ctrlProp101.xml"/><Relationship Id="rId47" Type="http://schemas.openxmlformats.org/officeDocument/2006/relationships/ctrlProp" Target="../ctrlProps/ctrlProp122.xml"/><Relationship Id="rId68" Type="http://schemas.openxmlformats.org/officeDocument/2006/relationships/ctrlProp" Target="../ctrlProps/ctrlProp143.xml"/><Relationship Id="rId89" Type="http://schemas.openxmlformats.org/officeDocument/2006/relationships/ctrlProp" Target="../ctrlProps/ctrlProp164.xml"/><Relationship Id="rId112" Type="http://schemas.openxmlformats.org/officeDocument/2006/relationships/ctrlProp" Target="../ctrlProps/ctrlProp187.xml"/><Relationship Id="rId133" Type="http://schemas.openxmlformats.org/officeDocument/2006/relationships/ctrlProp" Target="../ctrlProps/ctrlProp208.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4.xml"/><Relationship Id="rId21" Type="http://schemas.openxmlformats.org/officeDocument/2006/relationships/ctrlProp" Target="../ctrlProps/ctrlProp229.xml"/><Relationship Id="rId42" Type="http://schemas.openxmlformats.org/officeDocument/2006/relationships/ctrlProp" Target="../ctrlProps/ctrlProp250.xml"/><Relationship Id="rId47" Type="http://schemas.openxmlformats.org/officeDocument/2006/relationships/ctrlProp" Target="../ctrlProps/ctrlProp255.xml"/><Relationship Id="rId63" Type="http://schemas.openxmlformats.org/officeDocument/2006/relationships/ctrlProp" Target="../ctrlProps/ctrlProp271.xml"/><Relationship Id="rId68" Type="http://schemas.openxmlformats.org/officeDocument/2006/relationships/ctrlProp" Target="../ctrlProps/ctrlProp276.xml"/><Relationship Id="rId84" Type="http://schemas.openxmlformats.org/officeDocument/2006/relationships/ctrlProp" Target="../ctrlProps/ctrlProp292.xml"/><Relationship Id="rId89" Type="http://schemas.openxmlformats.org/officeDocument/2006/relationships/ctrlProp" Target="../ctrlProps/ctrlProp297.xml"/><Relationship Id="rId16" Type="http://schemas.openxmlformats.org/officeDocument/2006/relationships/ctrlProp" Target="../ctrlProps/ctrlProp224.xml"/><Relationship Id="rId11" Type="http://schemas.openxmlformats.org/officeDocument/2006/relationships/ctrlProp" Target="../ctrlProps/ctrlProp219.xml"/><Relationship Id="rId32" Type="http://schemas.openxmlformats.org/officeDocument/2006/relationships/ctrlProp" Target="../ctrlProps/ctrlProp240.xml"/><Relationship Id="rId37" Type="http://schemas.openxmlformats.org/officeDocument/2006/relationships/ctrlProp" Target="../ctrlProps/ctrlProp245.xml"/><Relationship Id="rId53" Type="http://schemas.openxmlformats.org/officeDocument/2006/relationships/ctrlProp" Target="../ctrlProps/ctrlProp261.xml"/><Relationship Id="rId58" Type="http://schemas.openxmlformats.org/officeDocument/2006/relationships/ctrlProp" Target="../ctrlProps/ctrlProp266.xml"/><Relationship Id="rId74" Type="http://schemas.openxmlformats.org/officeDocument/2006/relationships/ctrlProp" Target="../ctrlProps/ctrlProp282.xml"/><Relationship Id="rId79" Type="http://schemas.openxmlformats.org/officeDocument/2006/relationships/ctrlProp" Target="../ctrlProps/ctrlProp287.xml"/><Relationship Id="rId5" Type="http://schemas.openxmlformats.org/officeDocument/2006/relationships/ctrlProp" Target="../ctrlProps/ctrlProp213.xml"/><Relationship Id="rId90" Type="http://schemas.openxmlformats.org/officeDocument/2006/relationships/ctrlProp" Target="../ctrlProps/ctrlProp298.xml"/><Relationship Id="rId14" Type="http://schemas.openxmlformats.org/officeDocument/2006/relationships/ctrlProp" Target="../ctrlProps/ctrlProp222.xml"/><Relationship Id="rId22" Type="http://schemas.openxmlformats.org/officeDocument/2006/relationships/ctrlProp" Target="../ctrlProps/ctrlProp230.xml"/><Relationship Id="rId27" Type="http://schemas.openxmlformats.org/officeDocument/2006/relationships/ctrlProp" Target="../ctrlProps/ctrlProp235.xml"/><Relationship Id="rId30" Type="http://schemas.openxmlformats.org/officeDocument/2006/relationships/ctrlProp" Target="../ctrlProps/ctrlProp238.xml"/><Relationship Id="rId35" Type="http://schemas.openxmlformats.org/officeDocument/2006/relationships/ctrlProp" Target="../ctrlProps/ctrlProp243.xml"/><Relationship Id="rId43" Type="http://schemas.openxmlformats.org/officeDocument/2006/relationships/ctrlProp" Target="../ctrlProps/ctrlProp251.xml"/><Relationship Id="rId48" Type="http://schemas.openxmlformats.org/officeDocument/2006/relationships/ctrlProp" Target="../ctrlProps/ctrlProp256.xml"/><Relationship Id="rId56" Type="http://schemas.openxmlformats.org/officeDocument/2006/relationships/ctrlProp" Target="../ctrlProps/ctrlProp264.xml"/><Relationship Id="rId64" Type="http://schemas.openxmlformats.org/officeDocument/2006/relationships/ctrlProp" Target="../ctrlProps/ctrlProp272.xml"/><Relationship Id="rId69" Type="http://schemas.openxmlformats.org/officeDocument/2006/relationships/ctrlProp" Target="../ctrlProps/ctrlProp277.xml"/><Relationship Id="rId77" Type="http://schemas.openxmlformats.org/officeDocument/2006/relationships/ctrlProp" Target="../ctrlProps/ctrlProp285.xml"/><Relationship Id="rId8" Type="http://schemas.openxmlformats.org/officeDocument/2006/relationships/ctrlProp" Target="../ctrlProps/ctrlProp216.xml"/><Relationship Id="rId51" Type="http://schemas.openxmlformats.org/officeDocument/2006/relationships/ctrlProp" Target="../ctrlProps/ctrlProp259.xml"/><Relationship Id="rId72" Type="http://schemas.openxmlformats.org/officeDocument/2006/relationships/ctrlProp" Target="../ctrlProps/ctrlProp280.xml"/><Relationship Id="rId80" Type="http://schemas.openxmlformats.org/officeDocument/2006/relationships/ctrlProp" Target="../ctrlProps/ctrlProp288.xml"/><Relationship Id="rId85" Type="http://schemas.openxmlformats.org/officeDocument/2006/relationships/ctrlProp" Target="../ctrlProps/ctrlProp293.xml"/><Relationship Id="rId3" Type="http://schemas.openxmlformats.org/officeDocument/2006/relationships/ctrlProp" Target="../ctrlProps/ctrlProp211.xml"/><Relationship Id="rId12" Type="http://schemas.openxmlformats.org/officeDocument/2006/relationships/ctrlProp" Target="../ctrlProps/ctrlProp220.xml"/><Relationship Id="rId17" Type="http://schemas.openxmlformats.org/officeDocument/2006/relationships/ctrlProp" Target="../ctrlProps/ctrlProp225.xml"/><Relationship Id="rId25" Type="http://schemas.openxmlformats.org/officeDocument/2006/relationships/ctrlProp" Target="../ctrlProps/ctrlProp233.xml"/><Relationship Id="rId33" Type="http://schemas.openxmlformats.org/officeDocument/2006/relationships/ctrlProp" Target="../ctrlProps/ctrlProp241.xml"/><Relationship Id="rId38" Type="http://schemas.openxmlformats.org/officeDocument/2006/relationships/ctrlProp" Target="../ctrlProps/ctrlProp246.xml"/><Relationship Id="rId46" Type="http://schemas.openxmlformats.org/officeDocument/2006/relationships/ctrlProp" Target="../ctrlProps/ctrlProp254.xml"/><Relationship Id="rId59" Type="http://schemas.openxmlformats.org/officeDocument/2006/relationships/ctrlProp" Target="../ctrlProps/ctrlProp267.xml"/><Relationship Id="rId67" Type="http://schemas.openxmlformats.org/officeDocument/2006/relationships/ctrlProp" Target="../ctrlProps/ctrlProp275.xml"/><Relationship Id="rId20" Type="http://schemas.openxmlformats.org/officeDocument/2006/relationships/ctrlProp" Target="../ctrlProps/ctrlProp228.xml"/><Relationship Id="rId41" Type="http://schemas.openxmlformats.org/officeDocument/2006/relationships/ctrlProp" Target="../ctrlProps/ctrlProp249.xml"/><Relationship Id="rId54" Type="http://schemas.openxmlformats.org/officeDocument/2006/relationships/ctrlProp" Target="../ctrlProps/ctrlProp262.xml"/><Relationship Id="rId62" Type="http://schemas.openxmlformats.org/officeDocument/2006/relationships/ctrlProp" Target="../ctrlProps/ctrlProp270.xml"/><Relationship Id="rId70" Type="http://schemas.openxmlformats.org/officeDocument/2006/relationships/ctrlProp" Target="../ctrlProps/ctrlProp278.xml"/><Relationship Id="rId75" Type="http://schemas.openxmlformats.org/officeDocument/2006/relationships/ctrlProp" Target="../ctrlProps/ctrlProp283.xml"/><Relationship Id="rId83" Type="http://schemas.openxmlformats.org/officeDocument/2006/relationships/ctrlProp" Target="../ctrlProps/ctrlProp291.xml"/><Relationship Id="rId88" Type="http://schemas.openxmlformats.org/officeDocument/2006/relationships/ctrlProp" Target="../ctrlProps/ctrlProp296.xml"/><Relationship Id="rId91" Type="http://schemas.openxmlformats.org/officeDocument/2006/relationships/ctrlProp" Target="../ctrlProps/ctrlProp299.xml"/><Relationship Id="rId1" Type="http://schemas.openxmlformats.org/officeDocument/2006/relationships/drawing" Target="../drawings/drawing4.xml"/><Relationship Id="rId6" Type="http://schemas.openxmlformats.org/officeDocument/2006/relationships/ctrlProp" Target="../ctrlProps/ctrlProp214.xml"/><Relationship Id="rId15" Type="http://schemas.openxmlformats.org/officeDocument/2006/relationships/ctrlProp" Target="../ctrlProps/ctrlProp223.xml"/><Relationship Id="rId23" Type="http://schemas.openxmlformats.org/officeDocument/2006/relationships/ctrlProp" Target="../ctrlProps/ctrlProp231.xml"/><Relationship Id="rId28" Type="http://schemas.openxmlformats.org/officeDocument/2006/relationships/ctrlProp" Target="../ctrlProps/ctrlProp236.xml"/><Relationship Id="rId36" Type="http://schemas.openxmlformats.org/officeDocument/2006/relationships/ctrlProp" Target="../ctrlProps/ctrlProp244.xml"/><Relationship Id="rId49" Type="http://schemas.openxmlformats.org/officeDocument/2006/relationships/ctrlProp" Target="../ctrlProps/ctrlProp257.xml"/><Relationship Id="rId57" Type="http://schemas.openxmlformats.org/officeDocument/2006/relationships/ctrlProp" Target="../ctrlProps/ctrlProp265.xml"/><Relationship Id="rId10" Type="http://schemas.openxmlformats.org/officeDocument/2006/relationships/ctrlProp" Target="../ctrlProps/ctrlProp218.xml"/><Relationship Id="rId31" Type="http://schemas.openxmlformats.org/officeDocument/2006/relationships/ctrlProp" Target="../ctrlProps/ctrlProp239.xml"/><Relationship Id="rId44" Type="http://schemas.openxmlformats.org/officeDocument/2006/relationships/ctrlProp" Target="../ctrlProps/ctrlProp252.xml"/><Relationship Id="rId52" Type="http://schemas.openxmlformats.org/officeDocument/2006/relationships/ctrlProp" Target="../ctrlProps/ctrlProp260.xml"/><Relationship Id="rId60" Type="http://schemas.openxmlformats.org/officeDocument/2006/relationships/ctrlProp" Target="../ctrlProps/ctrlProp268.xml"/><Relationship Id="rId65" Type="http://schemas.openxmlformats.org/officeDocument/2006/relationships/ctrlProp" Target="../ctrlProps/ctrlProp273.xml"/><Relationship Id="rId73" Type="http://schemas.openxmlformats.org/officeDocument/2006/relationships/ctrlProp" Target="../ctrlProps/ctrlProp281.xml"/><Relationship Id="rId78" Type="http://schemas.openxmlformats.org/officeDocument/2006/relationships/ctrlProp" Target="../ctrlProps/ctrlProp286.xml"/><Relationship Id="rId81" Type="http://schemas.openxmlformats.org/officeDocument/2006/relationships/ctrlProp" Target="../ctrlProps/ctrlProp289.xml"/><Relationship Id="rId86" Type="http://schemas.openxmlformats.org/officeDocument/2006/relationships/ctrlProp" Target="../ctrlProps/ctrlProp294.xml"/><Relationship Id="rId4" Type="http://schemas.openxmlformats.org/officeDocument/2006/relationships/ctrlProp" Target="../ctrlProps/ctrlProp212.xml"/><Relationship Id="rId9" Type="http://schemas.openxmlformats.org/officeDocument/2006/relationships/ctrlProp" Target="../ctrlProps/ctrlProp217.xml"/><Relationship Id="rId13" Type="http://schemas.openxmlformats.org/officeDocument/2006/relationships/ctrlProp" Target="../ctrlProps/ctrlProp221.xml"/><Relationship Id="rId18" Type="http://schemas.openxmlformats.org/officeDocument/2006/relationships/ctrlProp" Target="../ctrlProps/ctrlProp226.xml"/><Relationship Id="rId39" Type="http://schemas.openxmlformats.org/officeDocument/2006/relationships/ctrlProp" Target="../ctrlProps/ctrlProp247.xml"/><Relationship Id="rId34" Type="http://schemas.openxmlformats.org/officeDocument/2006/relationships/ctrlProp" Target="../ctrlProps/ctrlProp242.xml"/><Relationship Id="rId50" Type="http://schemas.openxmlformats.org/officeDocument/2006/relationships/ctrlProp" Target="../ctrlProps/ctrlProp258.xml"/><Relationship Id="rId55" Type="http://schemas.openxmlformats.org/officeDocument/2006/relationships/ctrlProp" Target="../ctrlProps/ctrlProp263.xml"/><Relationship Id="rId76" Type="http://schemas.openxmlformats.org/officeDocument/2006/relationships/ctrlProp" Target="../ctrlProps/ctrlProp284.xml"/><Relationship Id="rId7" Type="http://schemas.openxmlformats.org/officeDocument/2006/relationships/ctrlProp" Target="../ctrlProps/ctrlProp215.xml"/><Relationship Id="rId71" Type="http://schemas.openxmlformats.org/officeDocument/2006/relationships/ctrlProp" Target="../ctrlProps/ctrlProp279.xml"/><Relationship Id="rId92" Type="http://schemas.openxmlformats.org/officeDocument/2006/relationships/comments" Target="../comments3.xml"/><Relationship Id="rId2" Type="http://schemas.openxmlformats.org/officeDocument/2006/relationships/vmlDrawing" Target="../drawings/vmlDrawing3.vml"/><Relationship Id="rId29" Type="http://schemas.openxmlformats.org/officeDocument/2006/relationships/ctrlProp" Target="../ctrlProps/ctrlProp237.xml"/><Relationship Id="rId24" Type="http://schemas.openxmlformats.org/officeDocument/2006/relationships/ctrlProp" Target="../ctrlProps/ctrlProp232.xml"/><Relationship Id="rId40" Type="http://schemas.openxmlformats.org/officeDocument/2006/relationships/ctrlProp" Target="../ctrlProps/ctrlProp248.xml"/><Relationship Id="rId45" Type="http://schemas.openxmlformats.org/officeDocument/2006/relationships/ctrlProp" Target="../ctrlProps/ctrlProp253.xml"/><Relationship Id="rId66" Type="http://schemas.openxmlformats.org/officeDocument/2006/relationships/ctrlProp" Target="../ctrlProps/ctrlProp274.xml"/><Relationship Id="rId87" Type="http://schemas.openxmlformats.org/officeDocument/2006/relationships/ctrlProp" Target="../ctrlProps/ctrlProp295.xml"/><Relationship Id="rId61" Type="http://schemas.openxmlformats.org/officeDocument/2006/relationships/ctrlProp" Target="../ctrlProps/ctrlProp269.xml"/><Relationship Id="rId82" Type="http://schemas.openxmlformats.org/officeDocument/2006/relationships/ctrlProp" Target="../ctrlProps/ctrlProp290.xml"/><Relationship Id="rId19" Type="http://schemas.openxmlformats.org/officeDocument/2006/relationships/ctrlProp" Target="../ctrlProps/ctrlProp227.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310.xml"/><Relationship Id="rId18" Type="http://schemas.openxmlformats.org/officeDocument/2006/relationships/ctrlProp" Target="../ctrlProps/ctrlProp315.xml"/><Relationship Id="rId26" Type="http://schemas.openxmlformats.org/officeDocument/2006/relationships/ctrlProp" Target="../ctrlProps/ctrlProp323.xml"/><Relationship Id="rId39" Type="http://schemas.openxmlformats.org/officeDocument/2006/relationships/ctrlProp" Target="../ctrlProps/ctrlProp336.xml"/><Relationship Id="rId21" Type="http://schemas.openxmlformats.org/officeDocument/2006/relationships/ctrlProp" Target="../ctrlProps/ctrlProp318.xml"/><Relationship Id="rId34" Type="http://schemas.openxmlformats.org/officeDocument/2006/relationships/ctrlProp" Target="../ctrlProps/ctrlProp331.xml"/><Relationship Id="rId42" Type="http://schemas.openxmlformats.org/officeDocument/2006/relationships/ctrlProp" Target="../ctrlProps/ctrlProp339.xml"/><Relationship Id="rId47" Type="http://schemas.openxmlformats.org/officeDocument/2006/relationships/ctrlProp" Target="../ctrlProps/ctrlProp344.xml"/><Relationship Id="rId50" Type="http://schemas.openxmlformats.org/officeDocument/2006/relationships/comments" Target="../comments4.xml"/><Relationship Id="rId7" Type="http://schemas.openxmlformats.org/officeDocument/2006/relationships/ctrlProp" Target="../ctrlProps/ctrlProp304.xml"/><Relationship Id="rId2" Type="http://schemas.openxmlformats.org/officeDocument/2006/relationships/vmlDrawing" Target="../drawings/vmlDrawing4.vml"/><Relationship Id="rId16" Type="http://schemas.openxmlformats.org/officeDocument/2006/relationships/ctrlProp" Target="../ctrlProps/ctrlProp313.xml"/><Relationship Id="rId29" Type="http://schemas.openxmlformats.org/officeDocument/2006/relationships/ctrlProp" Target="../ctrlProps/ctrlProp326.xml"/><Relationship Id="rId11" Type="http://schemas.openxmlformats.org/officeDocument/2006/relationships/ctrlProp" Target="../ctrlProps/ctrlProp308.xml"/><Relationship Id="rId24" Type="http://schemas.openxmlformats.org/officeDocument/2006/relationships/ctrlProp" Target="../ctrlProps/ctrlProp321.xml"/><Relationship Id="rId32" Type="http://schemas.openxmlformats.org/officeDocument/2006/relationships/ctrlProp" Target="../ctrlProps/ctrlProp329.xml"/><Relationship Id="rId37" Type="http://schemas.openxmlformats.org/officeDocument/2006/relationships/ctrlProp" Target="../ctrlProps/ctrlProp334.xml"/><Relationship Id="rId40" Type="http://schemas.openxmlformats.org/officeDocument/2006/relationships/ctrlProp" Target="../ctrlProps/ctrlProp337.xml"/><Relationship Id="rId45" Type="http://schemas.openxmlformats.org/officeDocument/2006/relationships/ctrlProp" Target="../ctrlProps/ctrlProp342.xml"/><Relationship Id="rId5" Type="http://schemas.openxmlformats.org/officeDocument/2006/relationships/ctrlProp" Target="../ctrlProps/ctrlProp302.xml"/><Relationship Id="rId15" Type="http://schemas.openxmlformats.org/officeDocument/2006/relationships/ctrlProp" Target="../ctrlProps/ctrlProp312.xml"/><Relationship Id="rId23" Type="http://schemas.openxmlformats.org/officeDocument/2006/relationships/ctrlProp" Target="../ctrlProps/ctrlProp320.xml"/><Relationship Id="rId28" Type="http://schemas.openxmlformats.org/officeDocument/2006/relationships/ctrlProp" Target="../ctrlProps/ctrlProp325.xml"/><Relationship Id="rId36" Type="http://schemas.openxmlformats.org/officeDocument/2006/relationships/ctrlProp" Target="../ctrlProps/ctrlProp333.xml"/><Relationship Id="rId49" Type="http://schemas.openxmlformats.org/officeDocument/2006/relationships/ctrlProp" Target="../ctrlProps/ctrlProp346.xml"/><Relationship Id="rId10" Type="http://schemas.openxmlformats.org/officeDocument/2006/relationships/ctrlProp" Target="../ctrlProps/ctrlProp307.xml"/><Relationship Id="rId19" Type="http://schemas.openxmlformats.org/officeDocument/2006/relationships/ctrlProp" Target="../ctrlProps/ctrlProp316.xml"/><Relationship Id="rId31" Type="http://schemas.openxmlformats.org/officeDocument/2006/relationships/ctrlProp" Target="../ctrlProps/ctrlProp328.xml"/><Relationship Id="rId44" Type="http://schemas.openxmlformats.org/officeDocument/2006/relationships/ctrlProp" Target="../ctrlProps/ctrlProp341.xml"/><Relationship Id="rId4" Type="http://schemas.openxmlformats.org/officeDocument/2006/relationships/ctrlProp" Target="../ctrlProps/ctrlProp301.xml"/><Relationship Id="rId9" Type="http://schemas.openxmlformats.org/officeDocument/2006/relationships/ctrlProp" Target="../ctrlProps/ctrlProp306.xml"/><Relationship Id="rId14" Type="http://schemas.openxmlformats.org/officeDocument/2006/relationships/ctrlProp" Target="../ctrlProps/ctrlProp311.xml"/><Relationship Id="rId22" Type="http://schemas.openxmlformats.org/officeDocument/2006/relationships/ctrlProp" Target="../ctrlProps/ctrlProp319.xml"/><Relationship Id="rId27" Type="http://schemas.openxmlformats.org/officeDocument/2006/relationships/ctrlProp" Target="../ctrlProps/ctrlProp324.xml"/><Relationship Id="rId30" Type="http://schemas.openxmlformats.org/officeDocument/2006/relationships/ctrlProp" Target="../ctrlProps/ctrlProp327.xml"/><Relationship Id="rId35" Type="http://schemas.openxmlformats.org/officeDocument/2006/relationships/ctrlProp" Target="../ctrlProps/ctrlProp332.xml"/><Relationship Id="rId43" Type="http://schemas.openxmlformats.org/officeDocument/2006/relationships/ctrlProp" Target="../ctrlProps/ctrlProp340.xml"/><Relationship Id="rId48" Type="http://schemas.openxmlformats.org/officeDocument/2006/relationships/ctrlProp" Target="../ctrlProps/ctrlProp345.xml"/><Relationship Id="rId8" Type="http://schemas.openxmlformats.org/officeDocument/2006/relationships/ctrlProp" Target="../ctrlProps/ctrlProp305.xml"/><Relationship Id="rId3" Type="http://schemas.openxmlformats.org/officeDocument/2006/relationships/ctrlProp" Target="../ctrlProps/ctrlProp300.xml"/><Relationship Id="rId12" Type="http://schemas.openxmlformats.org/officeDocument/2006/relationships/ctrlProp" Target="../ctrlProps/ctrlProp309.xml"/><Relationship Id="rId17" Type="http://schemas.openxmlformats.org/officeDocument/2006/relationships/ctrlProp" Target="../ctrlProps/ctrlProp314.xml"/><Relationship Id="rId25" Type="http://schemas.openxmlformats.org/officeDocument/2006/relationships/ctrlProp" Target="../ctrlProps/ctrlProp322.xml"/><Relationship Id="rId33" Type="http://schemas.openxmlformats.org/officeDocument/2006/relationships/ctrlProp" Target="../ctrlProps/ctrlProp330.xml"/><Relationship Id="rId38" Type="http://schemas.openxmlformats.org/officeDocument/2006/relationships/ctrlProp" Target="../ctrlProps/ctrlProp335.xml"/><Relationship Id="rId46" Type="http://schemas.openxmlformats.org/officeDocument/2006/relationships/ctrlProp" Target="../ctrlProps/ctrlProp343.xml"/><Relationship Id="rId20" Type="http://schemas.openxmlformats.org/officeDocument/2006/relationships/ctrlProp" Target="../ctrlProps/ctrlProp317.xml"/><Relationship Id="rId41" Type="http://schemas.openxmlformats.org/officeDocument/2006/relationships/ctrlProp" Target="../ctrlProps/ctrlProp338.xml"/><Relationship Id="rId1" Type="http://schemas.openxmlformats.org/officeDocument/2006/relationships/drawing" Target="../drawings/drawing5.xml"/><Relationship Id="rId6" Type="http://schemas.openxmlformats.org/officeDocument/2006/relationships/ctrlProp" Target="../ctrlProps/ctrlProp30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52.xml"/><Relationship Id="rId3" Type="http://schemas.openxmlformats.org/officeDocument/2006/relationships/ctrlProp" Target="../ctrlProps/ctrlProp347.xml"/><Relationship Id="rId7" Type="http://schemas.openxmlformats.org/officeDocument/2006/relationships/ctrlProp" Target="../ctrlProps/ctrlProp351.xml"/><Relationship Id="rId2" Type="http://schemas.openxmlformats.org/officeDocument/2006/relationships/vmlDrawing" Target="../drawings/vmlDrawing5.vml"/><Relationship Id="rId1" Type="http://schemas.openxmlformats.org/officeDocument/2006/relationships/drawing" Target="../drawings/drawing6.xml"/><Relationship Id="rId6" Type="http://schemas.openxmlformats.org/officeDocument/2006/relationships/ctrlProp" Target="../ctrlProps/ctrlProp350.xml"/><Relationship Id="rId5" Type="http://schemas.openxmlformats.org/officeDocument/2006/relationships/ctrlProp" Target="../ctrlProps/ctrlProp349.xml"/><Relationship Id="rId10" Type="http://schemas.openxmlformats.org/officeDocument/2006/relationships/comments" Target="../comments5.xml"/><Relationship Id="rId4" Type="http://schemas.openxmlformats.org/officeDocument/2006/relationships/ctrlProp" Target="../ctrlProps/ctrlProp348.xml"/><Relationship Id="rId9" Type="http://schemas.openxmlformats.org/officeDocument/2006/relationships/ctrlProp" Target="../ctrlProps/ctrlProp35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364.xml"/><Relationship Id="rId18" Type="http://schemas.openxmlformats.org/officeDocument/2006/relationships/ctrlProp" Target="../ctrlProps/ctrlProp369.xml"/><Relationship Id="rId26" Type="http://schemas.openxmlformats.org/officeDocument/2006/relationships/ctrlProp" Target="../ctrlProps/ctrlProp377.xml"/><Relationship Id="rId39" Type="http://schemas.openxmlformats.org/officeDocument/2006/relationships/ctrlProp" Target="../ctrlProps/ctrlProp390.xml"/><Relationship Id="rId21" Type="http://schemas.openxmlformats.org/officeDocument/2006/relationships/ctrlProp" Target="../ctrlProps/ctrlProp372.xml"/><Relationship Id="rId34" Type="http://schemas.openxmlformats.org/officeDocument/2006/relationships/ctrlProp" Target="../ctrlProps/ctrlProp385.xml"/><Relationship Id="rId42" Type="http://schemas.openxmlformats.org/officeDocument/2006/relationships/ctrlProp" Target="../ctrlProps/ctrlProp393.xml"/><Relationship Id="rId47" Type="http://schemas.openxmlformats.org/officeDocument/2006/relationships/ctrlProp" Target="../ctrlProps/ctrlProp398.xml"/><Relationship Id="rId50" Type="http://schemas.openxmlformats.org/officeDocument/2006/relationships/ctrlProp" Target="../ctrlProps/ctrlProp401.xml"/><Relationship Id="rId55" Type="http://schemas.openxmlformats.org/officeDocument/2006/relationships/ctrlProp" Target="../ctrlProps/ctrlProp406.xml"/><Relationship Id="rId7" Type="http://schemas.openxmlformats.org/officeDocument/2006/relationships/ctrlProp" Target="../ctrlProps/ctrlProp358.xml"/><Relationship Id="rId2" Type="http://schemas.openxmlformats.org/officeDocument/2006/relationships/vmlDrawing" Target="../drawings/vmlDrawing7.vml"/><Relationship Id="rId16" Type="http://schemas.openxmlformats.org/officeDocument/2006/relationships/ctrlProp" Target="../ctrlProps/ctrlProp367.xml"/><Relationship Id="rId29" Type="http://schemas.openxmlformats.org/officeDocument/2006/relationships/ctrlProp" Target="../ctrlProps/ctrlProp380.xml"/><Relationship Id="rId11" Type="http://schemas.openxmlformats.org/officeDocument/2006/relationships/ctrlProp" Target="../ctrlProps/ctrlProp362.xml"/><Relationship Id="rId24" Type="http://schemas.openxmlformats.org/officeDocument/2006/relationships/ctrlProp" Target="../ctrlProps/ctrlProp375.xml"/><Relationship Id="rId32" Type="http://schemas.openxmlformats.org/officeDocument/2006/relationships/ctrlProp" Target="../ctrlProps/ctrlProp383.xml"/><Relationship Id="rId37" Type="http://schemas.openxmlformats.org/officeDocument/2006/relationships/ctrlProp" Target="../ctrlProps/ctrlProp388.xml"/><Relationship Id="rId40" Type="http://schemas.openxmlformats.org/officeDocument/2006/relationships/ctrlProp" Target="../ctrlProps/ctrlProp391.xml"/><Relationship Id="rId45" Type="http://schemas.openxmlformats.org/officeDocument/2006/relationships/ctrlProp" Target="../ctrlProps/ctrlProp396.xml"/><Relationship Id="rId53" Type="http://schemas.openxmlformats.org/officeDocument/2006/relationships/ctrlProp" Target="../ctrlProps/ctrlProp404.xml"/><Relationship Id="rId58" Type="http://schemas.openxmlformats.org/officeDocument/2006/relationships/ctrlProp" Target="../ctrlProps/ctrlProp409.xml"/><Relationship Id="rId5" Type="http://schemas.openxmlformats.org/officeDocument/2006/relationships/ctrlProp" Target="../ctrlProps/ctrlProp356.xml"/><Relationship Id="rId61" Type="http://schemas.openxmlformats.org/officeDocument/2006/relationships/comments" Target="../comments7.xml"/><Relationship Id="rId19" Type="http://schemas.openxmlformats.org/officeDocument/2006/relationships/ctrlProp" Target="../ctrlProps/ctrlProp370.xml"/><Relationship Id="rId14" Type="http://schemas.openxmlformats.org/officeDocument/2006/relationships/ctrlProp" Target="../ctrlProps/ctrlProp365.xml"/><Relationship Id="rId22" Type="http://schemas.openxmlformats.org/officeDocument/2006/relationships/ctrlProp" Target="../ctrlProps/ctrlProp373.xml"/><Relationship Id="rId27" Type="http://schemas.openxmlformats.org/officeDocument/2006/relationships/ctrlProp" Target="../ctrlProps/ctrlProp378.xml"/><Relationship Id="rId30" Type="http://schemas.openxmlformats.org/officeDocument/2006/relationships/ctrlProp" Target="../ctrlProps/ctrlProp381.xml"/><Relationship Id="rId35" Type="http://schemas.openxmlformats.org/officeDocument/2006/relationships/ctrlProp" Target="../ctrlProps/ctrlProp386.xml"/><Relationship Id="rId43" Type="http://schemas.openxmlformats.org/officeDocument/2006/relationships/ctrlProp" Target="../ctrlProps/ctrlProp394.xml"/><Relationship Id="rId48" Type="http://schemas.openxmlformats.org/officeDocument/2006/relationships/ctrlProp" Target="../ctrlProps/ctrlProp399.xml"/><Relationship Id="rId56" Type="http://schemas.openxmlformats.org/officeDocument/2006/relationships/ctrlProp" Target="../ctrlProps/ctrlProp407.xml"/><Relationship Id="rId8" Type="http://schemas.openxmlformats.org/officeDocument/2006/relationships/ctrlProp" Target="../ctrlProps/ctrlProp359.xml"/><Relationship Id="rId51" Type="http://schemas.openxmlformats.org/officeDocument/2006/relationships/ctrlProp" Target="../ctrlProps/ctrlProp402.xml"/><Relationship Id="rId3" Type="http://schemas.openxmlformats.org/officeDocument/2006/relationships/ctrlProp" Target="../ctrlProps/ctrlProp354.xml"/><Relationship Id="rId12" Type="http://schemas.openxmlformats.org/officeDocument/2006/relationships/ctrlProp" Target="../ctrlProps/ctrlProp363.xml"/><Relationship Id="rId17" Type="http://schemas.openxmlformats.org/officeDocument/2006/relationships/ctrlProp" Target="../ctrlProps/ctrlProp368.xml"/><Relationship Id="rId25" Type="http://schemas.openxmlformats.org/officeDocument/2006/relationships/ctrlProp" Target="../ctrlProps/ctrlProp376.xml"/><Relationship Id="rId33" Type="http://schemas.openxmlformats.org/officeDocument/2006/relationships/ctrlProp" Target="../ctrlProps/ctrlProp384.xml"/><Relationship Id="rId38" Type="http://schemas.openxmlformats.org/officeDocument/2006/relationships/ctrlProp" Target="../ctrlProps/ctrlProp389.xml"/><Relationship Id="rId46" Type="http://schemas.openxmlformats.org/officeDocument/2006/relationships/ctrlProp" Target="../ctrlProps/ctrlProp397.xml"/><Relationship Id="rId59" Type="http://schemas.openxmlformats.org/officeDocument/2006/relationships/ctrlProp" Target="../ctrlProps/ctrlProp410.xml"/><Relationship Id="rId20" Type="http://schemas.openxmlformats.org/officeDocument/2006/relationships/ctrlProp" Target="../ctrlProps/ctrlProp371.xml"/><Relationship Id="rId41" Type="http://schemas.openxmlformats.org/officeDocument/2006/relationships/ctrlProp" Target="../ctrlProps/ctrlProp392.xml"/><Relationship Id="rId54" Type="http://schemas.openxmlformats.org/officeDocument/2006/relationships/ctrlProp" Target="../ctrlProps/ctrlProp405.xml"/><Relationship Id="rId1" Type="http://schemas.openxmlformats.org/officeDocument/2006/relationships/drawing" Target="../drawings/drawing8.xml"/><Relationship Id="rId6" Type="http://schemas.openxmlformats.org/officeDocument/2006/relationships/ctrlProp" Target="../ctrlProps/ctrlProp357.xml"/><Relationship Id="rId15" Type="http://schemas.openxmlformats.org/officeDocument/2006/relationships/ctrlProp" Target="../ctrlProps/ctrlProp366.xml"/><Relationship Id="rId23" Type="http://schemas.openxmlformats.org/officeDocument/2006/relationships/ctrlProp" Target="../ctrlProps/ctrlProp374.xml"/><Relationship Id="rId28" Type="http://schemas.openxmlformats.org/officeDocument/2006/relationships/ctrlProp" Target="../ctrlProps/ctrlProp379.xml"/><Relationship Id="rId36" Type="http://schemas.openxmlformats.org/officeDocument/2006/relationships/ctrlProp" Target="../ctrlProps/ctrlProp387.xml"/><Relationship Id="rId49" Type="http://schemas.openxmlformats.org/officeDocument/2006/relationships/ctrlProp" Target="../ctrlProps/ctrlProp400.xml"/><Relationship Id="rId57" Type="http://schemas.openxmlformats.org/officeDocument/2006/relationships/ctrlProp" Target="../ctrlProps/ctrlProp408.xml"/><Relationship Id="rId10" Type="http://schemas.openxmlformats.org/officeDocument/2006/relationships/ctrlProp" Target="../ctrlProps/ctrlProp361.xml"/><Relationship Id="rId31" Type="http://schemas.openxmlformats.org/officeDocument/2006/relationships/ctrlProp" Target="../ctrlProps/ctrlProp382.xml"/><Relationship Id="rId44" Type="http://schemas.openxmlformats.org/officeDocument/2006/relationships/ctrlProp" Target="../ctrlProps/ctrlProp395.xml"/><Relationship Id="rId52" Type="http://schemas.openxmlformats.org/officeDocument/2006/relationships/ctrlProp" Target="../ctrlProps/ctrlProp403.xml"/><Relationship Id="rId60" Type="http://schemas.openxmlformats.org/officeDocument/2006/relationships/ctrlProp" Target="../ctrlProps/ctrlProp411.xml"/><Relationship Id="rId4" Type="http://schemas.openxmlformats.org/officeDocument/2006/relationships/ctrlProp" Target="../ctrlProps/ctrlProp355.xml"/><Relationship Id="rId9" Type="http://schemas.openxmlformats.org/officeDocument/2006/relationships/ctrlProp" Target="../ctrlProps/ctrlProp360.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0E3D2-1999-47EF-B2E9-04ECCAFD2387}">
  <sheetPr codeName="Sheet1">
    <tabColor rgb="FFFFFF99"/>
  </sheetPr>
  <dimension ref="A1:Y332"/>
  <sheetViews>
    <sheetView showGridLines="0" tabSelected="1" zoomScaleNormal="100" zoomScaleSheetLayoutView="100" zoomScalePageLayoutView="55" workbookViewId="0">
      <selection activeCell="B1" sqref="B1"/>
    </sheetView>
  </sheetViews>
  <sheetFormatPr defaultColWidth="9.140625" defaultRowHeight="15" x14ac:dyDescent="0.2"/>
  <cols>
    <col min="1" max="1" width="5.85546875" style="172" customWidth="1"/>
    <col min="2" max="2" width="6.7109375" style="810" customWidth="1"/>
    <col min="3" max="3" width="7.28515625" style="810" customWidth="1"/>
    <col min="4" max="4" width="9.42578125" style="810" customWidth="1"/>
    <col min="5" max="11" width="6.140625" style="810" customWidth="1"/>
    <col min="12" max="12" width="16" style="810" customWidth="1"/>
    <col min="13" max="13" width="5.140625" style="172" customWidth="1"/>
    <col min="14" max="14" width="17.85546875" style="172" customWidth="1"/>
    <col min="15" max="27" width="9.140625" style="172" customWidth="1"/>
    <col min="28" max="16384" width="9.140625" style="172"/>
  </cols>
  <sheetData>
    <row r="1" spans="1:13" ht="15.75" x14ac:dyDescent="0.2">
      <c r="A1" s="264" t="s">
        <v>1246</v>
      </c>
    </row>
    <row r="2" spans="1:13" s="2" customFormat="1" ht="15.75" thickBot="1" x14ac:dyDescent="0.25">
      <c r="A2" s="265"/>
      <c r="B2" s="811"/>
      <c r="C2" s="811"/>
      <c r="D2" s="811"/>
      <c r="E2" s="811"/>
      <c r="F2" s="811"/>
      <c r="G2" s="811"/>
      <c r="H2" s="811"/>
      <c r="I2" s="811"/>
      <c r="J2" s="811"/>
      <c r="K2" s="811"/>
      <c r="L2" s="811"/>
    </row>
    <row r="3" spans="1:13" s="2" customFormat="1" ht="7.5" customHeight="1" x14ac:dyDescent="0.2">
      <c r="A3" s="1079" t="s">
        <v>1164</v>
      </c>
      <c r="B3" s="1096"/>
      <c r="C3" s="1096"/>
      <c r="D3" s="1103"/>
      <c r="E3" s="1104"/>
      <c r="F3" s="1104"/>
      <c r="G3" s="1104"/>
      <c r="H3" s="1104"/>
      <c r="I3" s="1104"/>
      <c r="J3" s="1104"/>
      <c r="K3" s="1104"/>
      <c r="L3" s="1105"/>
    </row>
    <row r="4" spans="1:13" s="2" customFormat="1" ht="15" customHeight="1" thickBot="1" x14ac:dyDescent="0.25">
      <c r="A4" s="1097"/>
      <c r="B4" s="1098"/>
      <c r="C4" s="1098"/>
      <c r="D4" s="1073" t="s">
        <v>1219</v>
      </c>
      <c r="E4" s="1074"/>
      <c r="F4" s="1074"/>
      <c r="G4" s="1074"/>
      <c r="H4" s="1074"/>
      <c r="I4" s="1074"/>
      <c r="J4" s="1074"/>
      <c r="K4" s="1074"/>
      <c r="L4" s="1075"/>
      <c r="M4" s="18"/>
    </row>
    <row r="5" spans="1:13" s="2" customFormat="1" ht="15" customHeight="1" x14ac:dyDescent="0.2">
      <c r="A5" s="1099"/>
      <c r="B5" s="1100"/>
      <c r="C5" s="1100"/>
      <c r="D5" s="1091" t="s">
        <v>1162</v>
      </c>
      <c r="E5" s="1092"/>
      <c r="F5" s="1092"/>
      <c r="G5" s="1092"/>
      <c r="H5" s="1092"/>
      <c r="I5" s="1092"/>
      <c r="J5" s="1092"/>
      <c r="K5" s="1092"/>
      <c r="L5" s="1093"/>
    </row>
    <row r="6" spans="1:13" s="2" customFormat="1" ht="15" customHeight="1" x14ac:dyDescent="0.2">
      <c r="A6" s="1099"/>
      <c r="B6" s="1100"/>
      <c r="C6" s="1100"/>
      <c r="D6" s="1091" t="s">
        <v>1163</v>
      </c>
      <c r="E6" s="1092"/>
      <c r="F6" s="1092"/>
      <c r="G6" s="1092"/>
      <c r="H6" s="1092"/>
      <c r="I6" s="1092"/>
      <c r="J6" s="1092"/>
      <c r="K6" s="1092"/>
      <c r="L6" s="1093"/>
    </row>
    <row r="7" spans="1:13" s="2" customFormat="1" ht="15" customHeight="1" thickBot="1" x14ac:dyDescent="0.25">
      <c r="A7" s="1101"/>
      <c r="B7" s="1102"/>
      <c r="C7" s="1102"/>
      <c r="D7" s="1073" t="s">
        <v>1174</v>
      </c>
      <c r="E7" s="1074"/>
      <c r="F7" s="1074"/>
      <c r="G7" s="1074"/>
      <c r="H7" s="1074"/>
      <c r="I7" s="1074"/>
      <c r="J7" s="1074"/>
      <c r="K7" s="1074"/>
      <c r="L7" s="1075"/>
    </row>
    <row r="8" spans="1:13" s="2" customFormat="1" ht="6" customHeight="1" x14ac:dyDescent="0.2">
      <c r="A8" s="1085" t="s">
        <v>1165</v>
      </c>
      <c r="B8" s="1086"/>
      <c r="C8" s="1086"/>
      <c r="D8" s="1076"/>
      <c r="E8" s="1077"/>
      <c r="F8" s="1077"/>
      <c r="G8" s="1077"/>
      <c r="H8" s="1077"/>
      <c r="I8" s="1077"/>
      <c r="J8" s="1077"/>
      <c r="K8" s="1077"/>
      <c r="L8" s="1078"/>
    </row>
    <row r="9" spans="1:13" s="2" customFormat="1" ht="15" customHeight="1" x14ac:dyDescent="0.2">
      <c r="A9" s="1087"/>
      <c r="B9" s="1088"/>
      <c r="C9" s="1088"/>
      <c r="D9" s="1091" t="s">
        <v>1220</v>
      </c>
      <c r="E9" s="1092"/>
      <c r="F9" s="1092"/>
      <c r="G9" s="1092"/>
      <c r="H9" s="1092"/>
      <c r="I9" s="1092"/>
      <c r="J9" s="1092"/>
      <c r="K9" s="1092"/>
      <c r="L9" s="1093"/>
      <c r="M9" s="18"/>
    </row>
    <row r="10" spans="1:13" s="2" customFormat="1" ht="15" customHeight="1" x14ac:dyDescent="0.2">
      <c r="A10" s="1087"/>
      <c r="B10" s="1088"/>
      <c r="C10" s="1088"/>
      <c r="D10" s="1091" t="s">
        <v>1185</v>
      </c>
      <c r="E10" s="1092"/>
      <c r="F10" s="1092"/>
      <c r="G10" s="1092"/>
      <c r="H10" s="1092"/>
      <c r="I10" s="1092"/>
      <c r="J10" s="1092"/>
      <c r="K10" s="1092"/>
      <c r="L10" s="1093"/>
    </row>
    <row r="11" spans="1:13" s="2" customFormat="1" ht="15" customHeight="1" x14ac:dyDescent="0.2">
      <c r="A11" s="1087"/>
      <c r="B11" s="1088"/>
      <c r="C11" s="1088"/>
      <c r="D11" s="1091" t="s">
        <v>1166</v>
      </c>
      <c r="E11" s="1092"/>
      <c r="F11" s="1092"/>
      <c r="G11" s="1092"/>
      <c r="H11" s="1092"/>
      <c r="I11" s="1092"/>
      <c r="J11" s="1092"/>
      <c r="K11" s="1092"/>
      <c r="L11" s="1093"/>
    </row>
    <row r="12" spans="1:13" s="2" customFormat="1" ht="15" customHeight="1" thickBot="1" x14ac:dyDescent="0.25">
      <c r="A12" s="1089"/>
      <c r="B12" s="1090"/>
      <c r="C12" s="1090"/>
      <c r="D12" s="1073" t="s">
        <v>1167</v>
      </c>
      <c r="E12" s="1074"/>
      <c r="F12" s="1074"/>
      <c r="G12" s="1074"/>
      <c r="H12" s="1074"/>
      <c r="I12" s="1074"/>
      <c r="J12" s="1074"/>
      <c r="K12" s="1074"/>
      <c r="L12" s="1075"/>
    </row>
    <row r="13" spans="1:13" s="2" customFormat="1" ht="5.25" customHeight="1" x14ac:dyDescent="0.2">
      <c r="A13" s="1079" t="s">
        <v>1202</v>
      </c>
      <c r="B13" s="1080"/>
      <c r="C13" s="1080"/>
      <c r="D13" s="820"/>
      <c r="E13" s="820"/>
      <c r="F13" s="820"/>
      <c r="G13" s="820"/>
      <c r="H13" s="820"/>
      <c r="I13" s="820"/>
      <c r="J13" s="820"/>
      <c r="K13" s="820"/>
      <c r="L13" s="821"/>
    </row>
    <row r="14" spans="1:13" s="2" customFormat="1" ht="15" customHeight="1" x14ac:dyDescent="0.2">
      <c r="A14" s="1081"/>
      <c r="B14" s="1082"/>
      <c r="C14" s="1082"/>
      <c r="D14" s="1106" t="s">
        <v>1221</v>
      </c>
      <c r="E14" s="1106"/>
      <c r="F14" s="1106"/>
      <c r="G14" s="1106"/>
      <c r="H14" s="1106"/>
      <c r="I14" s="1106"/>
      <c r="J14" s="1106"/>
      <c r="K14" s="1106"/>
      <c r="L14" s="1107"/>
      <c r="M14" s="18"/>
    </row>
    <row r="15" spans="1:13" s="2" customFormat="1" ht="15" customHeight="1" thickBot="1" x14ac:dyDescent="0.25">
      <c r="A15" s="1083"/>
      <c r="B15" s="1084"/>
      <c r="C15" s="1084"/>
      <c r="D15" s="1094" t="s">
        <v>1222</v>
      </c>
      <c r="E15" s="1094"/>
      <c r="F15" s="1094"/>
      <c r="G15" s="1094"/>
      <c r="H15" s="1094"/>
      <c r="I15" s="1094"/>
      <c r="J15" s="1094"/>
      <c r="K15" s="1094"/>
      <c r="L15" s="1095"/>
    </row>
    <row r="16" spans="1:13" s="2" customFormat="1" x14ac:dyDescent="0.2">
      <c r="A16" s="265"/>
      <c r="B16" s="811"/>
      <c r="C16" s="811"/>
      <c r="D16" s="811"/>
      <c r="E16" s="811"/>
      <c r="F16" s="811"/>
      <c r="G16" s="811"/>
      <c r="H16" s="811"/>
      <c r="I16" s="811"/>
      <c r="J16" s="811"/>
      <c r="K16" s="811"/>
      <c r="L16" s="811"/>
    </row>
    <row r="17" spans="1:12" s="2" customFormat="1" x14ac:dyDescent="0.2">
      <c r="A17" s="265"/>
      <c r="C17" s="811"/>
      <c r="D17" s="811"/>
      <c r="E17" s="811"/>
      <c r="F17" s="811"/>
      <c r="G17" s="811"/>
      <c r="H17" s="811"/>
      <c r="I17" s="811"/>
      <c r="J17" s="811"/>
      <c r="K17" s="811"/>
      <c r="L17" s="811"/>
    </row>
    <row r="18" spans="1:12" s="2" customFormat="1" x14ac:dyDescent="0.2">
      <c r="A18" s="265"/>
      <c r="B18" s="811"/>
      <c r="C18" s="811"/>
      <c r="D18" s="811"/>
      <c r="E18" s="811"/>
      <c r="F18" s="811"/>
      <c r="G18" s="811"/>
      <c r="H18" s="811"/>
      <c r="I18" s="811"/>
      <c r="J18" s="811"/>
      <c r="K18" s="811"/>
      <c r="L18" s="811"/>
    </row>
    <row r="19" spans="1:12" s="2" customFormat="1" x14ac:dyDescent="0.2">
      <c r="A19" s="265"/>
      <c r="B19" s="811"/>
      <c r="C19" s="811"/>
      <c r="D19" s="811"/>
      <c r="E19" s="811"/>
      <c r="F19" s="811"/>
      <c r="G19" s="811"/>
      <c r="H19" s="811"/>
      <c r="I19" s="811"/>
      <c r="J19" s="811"/>
      <c r="K19" s="811"/>
      <c r="L19" s="811"/>
    </row>
    <row r="20" spans="1:12" s="2" customFormat="1" x14ac:dyDescent="0.2">
      <c r="A20" s="807" t="s">
        <v>1168</v>
      </c>
      <c r="B20" s="1068" t="s">
        <v>1219</v>
      </c>
      <c r="C20" s="1068"/>
      <c r="D20" s="1068"/>
      <c r="E20" s="1068"/>
      <c r="F20" s="1068"/>
      <c r="G20" s="1068"/>
      <c r="H20" s="1068"/>
      <c r="I20" s="1068"/>
      <c r="J20" s="1068"/>
      <c r="K20" s="1068"/>
      <c r="L20" s="1068"/>
    </row>
    <row r="21" spans="1:12" s="2" customFormat="1" ht="7.5" customHeight="1" x14ac:dyDescent="0.2">
      <c r="A21" s="265"/>
      <c r="B21" s="814"/>
      <c r="C21" s="814"/>
      <c r="D21" s="814"/>
      <c r="E21" s="814"/>
      <c r="F21" s="814"/>
      <c r="G21" s="814"/>
      <c r="H21" s="814"/>
      <c r="I21" s="814"/>
      <c r="J21" s="814"/>
      <c r="K21" s="814"/>
      <c r="L21" s="814"/>
    </row>
    <row r="22" spans="1:12" s="2" customFormat="1" ht="14.25" x14ac:dyDescent="0.2">
      <c r="A22" s="11" t="s">
        <v>410</v>
      </c>
      <c r="B22" s="1067" t="s">
        <v>1223</v>
      </c>
      <c r="C22" s="1067"/>
      <c r="D22" s="1067"/>
      <c r="E22" s="1067"/>
      <c r="F22" s="1067"/>
      <c r="G22" s="1067"/>
      <c r="H22" s="1067"/>
      <c r="I22" s="1067"/>
      <c r="J22" s="1067"/>
      <c r="K22" s="1067"/>
      <c r="L22" s="1067"/>
    </row>
    <row r="23" spans="1:12" s="2" customFormat="1" x14ac:dyDescent="0.2">
      <c r="A23" s="265"/>
      <c r="B23" s="1067"/>
      <c r="C23" s="1067"/>
      <c r="D23" s="1067"/>
      <c r="E23" s="1067"/>
      <c r="F23" s="1067"/>
      <c r="G23" s="1067"/>
      <c r="H23" s="1067"/>
      <c r="I23" s="1067"/>
      <c r="J23" s="1067"/>
      <c r="K23" s="1067"/>
      <c r="L23" s="1067"/>
    </row>
    <row r="24" spans="1:12" s="2" customFormat="1" x14ac:dyDescent="0.2">
      <c r="A24" s="265"/>
      <c r="B24" s="1067"/>
      <c r="C24" s="1067"/>
      <c r="D24" s="1067"/>
      <c r="E24" s="1067"/>
      <c r="F24" s="1067"/>
      <c r="G24" s="1067"/>
      <c r="H24" s="1067"/>
      <c r="I24" s="1067"/>
      <c r="J24" s="1067"/>
      <c r="K24" s="1067"/>
      <c r="L24" s="1067"/>
    </row>
    <row r="25" spans="1:12" s="2" customFormat="1" x14ac:dyDescent="0.2">
      <c r="A25" s="265"/>
      <c r="B25" s="814"/>
      <c r="C25" s="814"/>
      <c r="D25" s="814"/>
      <c r="E25" s="814"/>
      <c r="F25" s="814"/>
      <c r="G25" s="814"/>
      <c r="H25" s="814"/>
      <c r="I25" s="814"/>
      <c r="J25" s="814"/>
      <c r="K25" s="814"/>
      <c r="L25" s="829" t="s">
        <v>1196</v>
      </c>
    </row>
    <row r="26" spans="1:12" s="2" customFormat="1" x14ac:dyDescent="0.2">
      <c r="A26" s="807" t="s">
        <v>1169</v>
      </c>
      <c r="B26" s="1068" t="s">
        <v>1162</v>
      </c>
      <c r="C26" s="1068"/>
      <c r="D26" s="1068"/>
      <c r="E26" s="1068"/>
      <c r="F26" s="1068"/>
      <c r="G26" s="1068"/>
      <c r="H26" s="1068"/>
      <c r="I26" s="1068"/>
      <c r="J26" s="1068"/>
      <c r="K26" s="1068"/>
      <c r="L26" s="1068"/>
    </row>
    <row r="27" spans="1:12" s="2" customFormat="1" ht="6" customHeight="1" x14ac:dyDescent="0.2">
      <c r="A27" s="265"/>
      <c r="B27" s="814"/>
      <c r="C27" s="814"/>
      <c r="D27" s="814"/>
      <c r="E27" s="814"/>
      <c r="F27" s="814"/>
      <c r="G27" s="814"/>
      <c r="H27" s="814"/>
      <c r="I27" s="814"/>
      <c r="J27" s="814"/>
      <c r="K27" s="814"/>
      <c r="L27" s="814"/>
    </row>
    <row r="28" spans="1:12" s="2" customFormat="1" ht="14.25" customHeight="1" x14ac:dyDescent="0.2">
      <c r="A28" s="11" t="s">
        <v>411</v>
      </c>
      <c r="B28" s="1067" t="s">
        <v>1225</v>
      </c>
      <c r="C28" s="1067"/>
      <c r="D28" s="1067"/>
      <c r="E28" s="1067"/>
      <c r="F28" s="1067"/>
      <c r="G28" s="1067"/>
      <c r="H28" s="1067"/>
      <c r="I28" s="1067"/>
      <c r="J28" s="1067"/>
      <c r="K28" s="1067"/>
      <c r="L28" s="1067"/>
    </row>
    <row r="29" spans="1:12" s="2" customFormat="1" x14ac:dyDescent="0.2">
      <c r="A29" s="265"/>
      <c r="B29" s="1067"/>
      <c r="C29" s="1067"/>
      <c r="D29" s="1067"/>
      <c r="E29" s="1067"/>
      <c r="F29" s="1067"/>
      <c r="G29" s="1067"/>
      <c r="H29" s="1067"/>
      <c r="I29" s="1067"/>
      <c r="J29" s="1067"/>
      <c r="K29" s="1067"/>
      <c r="L29" s="1067"/>
    </row>
    <row r="30" spans="1:12" s="2" customFormat="1" x14ac:dyDescent="0.2">
      <c r="A30" s="265"/>
      <c r="B30" s="1067"/>
      <c r="C30" s="1067"/>
      <c r="D30" s="1067"/>
      <c r="E30" s="1067"/>
      <c r="F30" s="1067"/>
      <c r="G30" s="1067"/>
      <c r="H30" s="1067"/>
      <c r="I30" s="1067"/>
      <c r="J30" s="1067"/>
      <c r="K30" s="1067"/>
      <c r="L30" s="1067"/>
    </row>
    <row r="31" spans="1:12" s="2" customFormat="1" x14ac:dyDescent="0.2">
      <c r="A31" s="265"/>
      <c r="B31" s="814"/>
      <c r="C31" s="814"/>
      <c r="D31" s="814"/>
      <c r="E31" s="814"/>
      <c r="F31" s="814"/>
      <c r="G31" s="814"/>
      <c r="H31" s="814"/>
      <c r="I31" s="814"/>
      <c r="J31" s="814"/>
      <c r="K31" s="814"/>
      <c r="L31" s="814"/>
    </row>
    <row r="32" spans="1:12" s="2" customFormat="1" ht="14.25" x14ac:dyDescent="0.2">
      <c r="A32" s="11" t="s">
        <v>412</v>
      </c>
      <c r="B32" s="1067" t="s">
        <v>1248</v>
      </c>
      <c r="C32" s="1067"/>
      <c r="D32" s="1067"/>
      <c r="E32" s="1067"/>
      <c r="F32" s="1067"/>
      <c r="G32" s="1067"/>
      <c r="H32" s="1067"/>
      <c r="I32" s="1067"/>
      <c r="J32" s="1067"/>
      <c r="K32" s="1067"/>
      <c r="L32" s="1067"/>
    </row>
    <row r="33" spans="1:14" s="2" customFormat="1" x14ac:dyDescent="0.2">
      <c r="A33" s="265"/>
      <c r="B33" s="1067"/>
      <c r="C33" s="1067"/>
      <c r="D33" s="1067"/>
      <c r="E33" s="1067"/>
      <c r="F33" s="1067"/>
      <c r="G33" s="1067"/>
      <c r="H33" s="1067"/>
      <c r="I33" s="1067"/>
      <c r="J33" s="1067"/>
      <c r="K33" s="1067"/>
      <c r="L33" s="1067"/>
      <c r="N33" s="921"/>
    </row>
    <row r="34" spans="1:14" s="2" customFormat="1" x14ac:dyDescent="0.2">
      <c r="A34" s="265"/>
      <c r="B34" s="1067"/>
      <c r="C34" s="1067"/>
      <c r="D34" s="1067"/>
      <c r="E34" s="1067"/>
      <c r="F34" s="1067"/>
      <c r="G34" s="1067"/>
      <c r="H34" s="1067"/>
      <c r="I34" s="1067"/>
      <c r="J34" s="1067"/>
      <c r="K34" s="1067"/>
      <c r="L34" s="1067"/>
    </row>
    <row r="35" spans="1:14" s="2" customFormat="1" x14ac:dyDescent="0.2">
      <c r="A35" s="265"/>
      <c r="B35" s="814"/>
      <c r="C35" s="814"/>
      <c r="D35" s="814"/>
      <c r="E35" s="814"/>
      <c r="F35" s="814"/>
      <c r="G35" s="814"/>
      <c r="H35" s="814"/>
      <c r="I35" s="814"/>
      <c r="J35" s="814"/>
      <c r="K35" s="814"/>
      <c r="L35" s="829" t="s">
        <v>1196</v>
      </c>
    </row>
    <row r="36" spans="1:14" s="2" customFormat="1" x14ac:dyDescent="0.2">
      <c r="A36" s="807" t="s">
        <v>1170</v>
      </c>
      <c r="B36" s="1068" t="s">
        <v>1163</v>
      </c>
      <c r="C36" s="1068"/>
      <c r="D36" s="1068"/>
      <c r="E36" s="1068"/>
      <c r="F36" s="1068"/>
      <c r="G36" s="1068"/>
      <c r="H36" s="1068"/>
      <c r="I36" s="1068"/>
      <c r="J36" s="1068"/>
      <c r="K36" s="1068"/>
      <c r="L36" s="1068"/>
    </row>
    <row r="37" spans="1:14" s="2" customFormat="1" ht="5.25" customHeight="1" x14ac:dyDescent="0.2">
      <c r="A37" s="265"/>
      <c r="B37" s="814"/>
      <c r="C37" s="814"/>
      <c r="D37" s="814"/>
      <c r="E37" s="814"/>
      <c r="F37" s="814"/>
      <c r="G37" s="814"/>
      <c r="H37" s="814"/>
      <c r="I37" s="814"/>
      <c r="J37" s="814"/>
      <c r="K37" s="814"/>
      <c r="L37" s="814"/>
    </row>
    <row r="38" spans="1:14" s="2" customFormat="1" ht="14.25" x14ac:dyDescent="0.2">
      <c r="A38" s="11" t="s">
        <v>357</v>
      </c>
      <c r="B38" s="1069" t="s">
        <v>1171</v>
      </c>
      <c r="C38" s="1069"/>
      <c r="D38" s="1069"/>
      <c r="E38" s="1069"/>
      <c r="F38" s="1069"/>
      <c r="G38" s="1069"/>
      <c r="H38" s="1069"/>
      <c r="I38" s="1069"/>
      <c r="J38" s="1069"/>
      <c r="K38" s="1069"/>
      <c r="L38" s="1069"/>
    </row>
    <row r="39" spans="1:14" s="2" customFormat="1" x14ac:dyDescent="0.2">
      <c r="A39" s="265"/>
      <c r="B39" s="1069"/>
      <c r="C39" s="1069"/>
      <c r="D39" s="1069"/>
      <c r="E39" s="1069"/>
      <c r="F39" s="1069"/>
      <c r="G39" s="1069"/>
      <c r="H39" s="1069"/>
      <c r="I39" s="1069"/>
      <c r="J39" s="1069"/>
      <c r="K39" s="1069"/>
      <c r="L39" s="1069"/>
    </row>
    <row r="40" spans="1:14" s="2" customFormat="1" x14ac:dyDescent="0.2">
      <c r="A40" s="265"/>
      <c r="B40" s="814"/>
      <c r="C40" s="814"/>
      <c r="D40" s="814"/>
      <c r="E40" s="814"/>
      <c r="F40" s="814"/>
      <c r="G40" s="814"/>
      <c r="H40" s="814"/>
      <c r="I40" s="814"/>
      <c r="J40" s="814"/>
      <c r="K40" s="814"/>
      <c r="L40" s="814"/>
    </row>
    <row r="41" spans="1:14" s="2" customFormat="1" ht="14.25" x14ac:dyDescent="0.2">
      <c r="A41" s="11" t="s">
        <v>358</v>
      </c>
      <c r="B41" s="1067" t="s">
        <v>1370</v>
      </c>
      <c r="C41" s="1067"/>
      <c r="D41" s="1067"/>
      <c r="E41" s="1067"/>
      <c r="F41" s="1067"/>
      <c r="G41" s="1067"/>
      <c r="H41" s="1067"/>
      <c r="I41" s="1067"/>
      <c r="J41" s="1067"/>
      <c r="K41" s="1067"/>
      <c r="L41" s="1067"/>
    </row>
    <row r="42" spans="1:14" s="2" customFormat="1" x14ac:dyDescent="0.2">
      <c r="A42" s="265"/>
      <c r="B42" s="1067"/>
      <c r="C42" s="1067"/>
      <c r="D42" s="1067"/>
      <c r="E42" s="1067"/>
      <c r="F42" s="1067"/>
      <c r="G42" s="1067"/>
      <c r="H42" s="1067"/>
      <c r="I42" s="1067"/>
      <c r="J42" s="1067"/>
      <c r="K42" s="1067"/>
      <c r="L42" s="1067"/>
    </row>
    <row r="43" spans="1:14" s="2" customFormat="1" x14ac:dyDescent="0.2">
      <c r="A43" s="265"/>
      <c r="B43" s="1067"/>
      <c r="C43" s="1067"/>
      <c r="D43" s="1067"/>
      <c r="E43" s="1067"/>
      <c r="F43" s="1067"/>
      <c r="G43" s="1067"/>
      <c r="H43" s="1067"/>
      <c r="I43" s="1067"/>
      <c r="J43" s="1067"/>
      <c r="K43" s="1067"/>
      <c r="L43" s="1067"/>
    </row>
    <row r="44" spans="1:14" s="2" customFormat="1" x14ac:dyDescent="0.2">
      <c r="A44" s="265"/>
      <c r="B44" s="1067"/>
      <c r="C44" s="1067"/>
      <c r="D44" s="1067"/>
      <c r="E44" s="1067"/>
      <c r="F44" s="1067"/>
      <c r="G44" s="1067"/>
      <c r="H44" s="1067"/>
      <c r="I44" s="1067"/>
      <c r="J44" s="1067"/>
      <c r="K44" s="1067"/>
      <c r="L44" s="1067"/>
    </row>
    <row r="45" spans="1:14" s="2" customFormat="1" x14ac:dyDescent="0.2">
      <c r="A45" s="265"/>
      <c r="B45" s="814"/>
      <c r="C45" s="814"/>
      <c r="D45" s="814"/>
      <c r="E45" s="814"/>
      <c r="F45" s="814"/>
      <c r="G45" s="814"/>
      <c r="H45" s="814"/>
      <c r="I45" s="814"/>
      <c r="J45" s="814"/>
      <c r="K45" s="814"/>
      <c r="L45" s="829" t="s">
        <v>1196</v>
      </c>
    </row>
    <row r="46" spans="1:14" s="2" customFormat="1" x14ac:dyDescent="0.25">
      <c r="A46" s="808" t="s">
        <v>1172</v>
      </c>
      <c r="B46" s="1068" t="s">
        <v>1175</v>
      </c>
      <c r="C46" s="1068"/>
      <c r="D46" s="1068"/>
      <c r="E46" s="1068"/>
      <c r="F46" s="1068"/>
      <c r="G46" s="1068"/>
      <c r="H46" s="1068"/>
      <c r="I46" s="1068"/>
      <c r="J46" s="1068"/>
      <c r="K46" s="1068"/>
      <c r="L46" s="1068"/>
    </row>
    <row r="47" spans="1:14" s="2" customFormat="1" ht="6" customHeight="1" x14ac:dyDescent="0.2">
      <c r="A47" s="265"/>
      <c r="B47" s="811"/>
      <c r="C47" s="811"/>
      <c r="D47" s="811"/>
      <c r="E47" s="811"/>
      <c r="F47" s="811"/>
      <c r="G47" s="811"/>
      <c r="H47" s="811"/>
      <c r="I47" s="811"/>
      <c r="J47" s="811"/>
      <c r="K47" s="811"/>
      <c r="L47" s="811"/>
    </row>
    <row r="48" spans="1:14" s="2" customFormat="1" x14ac:dyDescent="0.2">
      <c r="A48" s="265"/>
      <c r="B48" s="813" t="s">
        <v>1229</v>
      </c>
      <c r="C48" s="811"/>
      <c r="D48" s="811"/>
      <c r="E48" s="811"/>
      <c r="F48" s="811"/>
      <c r="G48" s="811"/>
      <c r="H48" s="811"/>
      <c r="I48" s="811"/>
      <c r="J48" s="811"/>
      <c r="K48" s="811"/>
      <c r="L48" s="811"/>
    </row>
    <row r="49" spans="1:14" s="2" customFormat="1" ht="14.25" customHeight="1" x14ac:dyDescent="0.2">
      <c r="A49" s="11" t="s">
        <v>413</v>
      </c>
      <c r="B49" s="1067" t="s">
        <v>1262</v>
      </c>
      <c r="C49" s="1067"/>
      <c r="D49" s="1067"/>
      <c r="E49" s="1067"/>
      <c r="F49" s="1067"/>
      <c r="G49" s="1067"/>
      <c r="H49" s="1067"/>
      <c r="I49" s="1067"/>
      <c r="J49" s="1067"/>
      <c r="K49" s="1067"/>
      <c r="L49" s="1067"/>
      <c r="N49" s="896"/>
    </row>
    <row r="50" spans="1:14" s="2" customFormat="1" x14ac:dyDescent="0.2">
      <c r="A50" s="265"/>
      <c r="B50" s="1067"/>
      <c r="C50" s="1067"/>
      <c r="D50" s="1067"/>
      <c r="E50" s="1067"/>
      <c r="F50" s="1067"/>
      <c r="G50" s="1067"/>
      <c r="H50" s="1067"/>
      <c r="I50" s="1067"/>
      <c r="J50" s="1067"/>
      <c r="K50" s="1067"/>
      <c r="L50" s="1067"/>
    </row>
    <row r="51" spans="1:14" s="2" customFormat="1" x14ac:dyDescent="0.2">
      <c r="A51" s="265"/>
      <c r="B51" s="814"/>
      <c r="C51" s="814"/>
      <c r="D51" s="814"/>
      <c r="E51" s="814"/>
      <c r="F51" s="814"/>
      <c r="G51" s="814"/>
      <c r="H51" s="814"/>
      <c r="I51" s="814"/>
      <c r="J51" s="814"/>
      <c r="K51" s="814"/>
      <c r="L51" s="814"/>
    </row>
    <row r="52" spans="1:14" s="2" customFormat="1" x14ac:dyDescent="0.2">
      <c r="A52" s="265"/>
      <c r="B52" s="1067" t="s">
        <v>1230</v>
      </c>
      <c r="C52" s="1067"/>
      <c r="D52" s="1067"/>
      <c r="E52" s="1067"/>
      <c r="F52" s="1067"/>
      <c r="G52" s="1067"/>
      <c r="H52" s="1067"/>
      <c r="I52" s="1067"/>
      <c r="J52" s="1067"/>
      <c r="K52" s="1067"/>
      <c r="L52" s="1067"/>
      <c r="N52" s="921"/>
    </row>
    <row r="53" spans="1:14" s="2" customFormat="1" x14ac:dyDescent="0.2">
      <c r="A53" s="265"/>
      <c r="B53" s="1067"/>
      <c r="C53" s="1067"/>
      <c r="D53" s="1067"/>
      <c r="E53" s="1067"/>
      <c r="F53" s="1067"/>
      <c r="G53" s="1067"/>
      <c r="H53" s="1067"/>
      <c r="I53" s="1067"/>
      <c r="J53" s="1067"/>
      <c r="K53" s="1067"/>
      <c r="L53" s="1067"/>
    </row>
    <row r="54" spans="1:14" s="2" customFormat="1" ht="15" customHeight="1" x14ac:dyDescent="0.2">
      <c r="A54" s="265"/>
      <c r="B54" s="863" t="s">
        <v>1242</v>
      </c>
      <c r="C54" s="1066" t="s">
        <v>1245</v>
      </c>
      <c r="D54" s="1066"/>
      <c r="E54" s="1066"/>
      <c r="F54" s="1066"/>
      <c r="G54" s="1066"/>
      <c r="H54" s="1066"/>
      <c r="I54" s="1066"/>
      <c r="J54" s="1066"/>
      <c r="K54" s="1066"/>
      <c r="L54" s="1066"/>
    </row>
    <row r="55" spans="1:14" s="2" customFormat="1" x14ac:dyDescent="0.2">
      <c r="A55" s="265"/>
      <c r="B55" s="863"/>
      <c r="C55" s="1066"/>
      <c r="D55" s="1066"/>
      <c r="E55" s="1066"/>
      <c r="F55" s="1066"/>
      <c r="G55" s="1066"/>
      <c r="H55" s="1066"/>
      <c r="I55" s="1066"/>
      <c r="J55" s="1066"/>
      <c r="K55" s="1066"/>
      <c r="L55" s="1066"/>
    </row>
    <row r="56" spans="1:14" s="2" customFormat="1" x14ac:dyDescent="0.2">
      <c r="A56" s="265"/>
      <c r="B56" s="863"/>
      <c r="C56" s="865"/>
      <c r="D56" s="865"/>
      <c r="E56" s="865"/>
      <c r="F56" s="865"/>
      <c r="G56" s="865"/>
      <c r="H56" s="865"/>
      <c r="I56" s="865"/>
      <c r="J56" s="865"/>
      <c r="K56" s="865"/>
      <c r="L56" s="865"/>
    </row>
    <row r="57" spans="1:14" s="2" customFormat="1" ht="15" customHeight="1" x14ac:dyDescent="0.2">
      <c r="A57" s="867"/>
      <c r="B57" s="863" t="s">
        <v>1</v>
      </c>
      <c r="C57" s="1066" t="s">
        <v>1249</v>
      </c>
      <c r="D57" s="1066"/>
      <c r="E57" s="1066"/>
      <c r="F57" s="1066"/>
      <c r="G57" s="1066"/>
      <c r="H57" s="1066"/>
      <c r="I57" s="1066"/>
      <c r="J57" s="1066"/>
      <c r="K57" s="1066"/>
      <c r="L57" s="1066"/>
      <c r="N57" s="18"/>
    </row>
    <row r="58" spans="1:14" s="2" customFormat="1" ht="15" customHeight="1" x14ac:dyDescent="0.2">
      <c r="A58" s="867"/>
      <c r="B58" s="864"/>
      <c r="C58" s="1066"/>
      <c r="D58" s="1066"/>
      <c r="E58" s="1066"/>
      <c r="F58" s="1066"/>
      <c r="G58" s="1066"/>
      <c r="H58" s="1066"/>
      <c r="I58" s="1066"/>
      <c r="J58" s="1066"/>
      <c r="K58" s="1066"/>
      <c r="L58" s="1066"/>
      <c r="N58" s="18"/>
    </row>
    <row r="59" spans="1:14" s="2" customFormat="1" ht="15" customHeight="1" x14ac:dyDescent="0.2">
      <c r="A59" s="867"/>
      <c r="B59" s="864"/>
      <c r="C59" s="1066"/>
      <c r="D59" s="1066"/>
      <c r="E59" s="1066"/>
      <c r="F59" s="1066"/>
      <c r="G59" s="1066"/>
      <c r="H59" s="1066"/>
      <c r="I59" s="1066"/>
      <c r="J59" s="1066"/>
      <c r="K59" s="1066"/>
      <c r="L59" s="1066"/>
    </row>
    <row r="60" spans="1:14" s="2" customFormat="1" x14ac:dyDescent="0.2">
      <c r="A60" s="867"/>
      <c r="B60" s="868"/>
      <c r="C60" s="266"/>
      <c r="D60" s="266"/>
      <c r="E60" s="266"/>
      <c r="F60" s="266"/>
      <c r="G60" s="266"/>
      <c r="H60" s="266"/>
      <c r="I60" s="266"/>
      <c r="J60" s="266"/>
      <c r="K60" s="266"/>
      <c r="L60" s="266"/>
    </row>
    <row r="61" spans="1:14" s="2" customFormat="1" x14ac:dyDescent="0.2">
      <c r="A61" s="867"/>
      <c r="B61" s="869" t="s">
        <v>1110</v>
      </c>
      <c r="C61" s="266"/>
      <c r="D61" s="266"/>
      <c r="E61" s="266"/>
      <c r="F61" s="266"/>
      <c r="G61" s="266"/>
      <c r="H61" s="266"/>
      <c r="I61" s="266"/>
      <c r="J61" s="266"/>
      <c r="K61" s="266"/>
      <c r="L61" s="266"/>
    </row>
    <row r="62" spans="1:14" s="2" customFormat="1" x14ac:dyDescent="0.2">
      <c r="A62" s="867"/>
      <c r="B62" s="813" t="s">
        <v>1231</v>
      </c>
      <c r="C62" s="266"/>
      <c r="D62" s="266"/>
      <c r="E62" s="266"/>
      <c r="F62" s="266"/>
      <c r="G62" s="266"/>
      <c r="H62" s="266"/>
      <c r="I62" s="266"/>
      <c r="J62" s="266"/>
      <c r="K62" s="266"/>
      <c r="L62" s="266"/>
    </row>
    <row r="63" spans="1:14" s="2" customFormat="1" ht="15" customHeight="1" x14ac:dyDescent="0.2">
      <c r="A63" s="789" t="s">
        <v>414</v>
      </c>
      <c r="B63" s="1067" t="s">
        <v>1224</v>
      </c>
      <c r="C63" s="1067"/>
      <c r="D63" s="1067"/>
      <c r="E63" s="1067"/>
      <c r="F63" s="1067"/>
      <c r="G63" s="1067"/>
      <c r="H63" s="1067"/>
      <c r="I63" s="1067"/>
      <c r="J63" s="1067"/>
      <c r="K63" s="1067"/>
      <c r="L63" s="1067"/>
      <c r="N63" s="921"/>
    </row>
    <row r="64" spans="1:14" s="2" customFormat="1" x14ac:dyDescent="0.2">
      <c r="A64" s="867"/>
      <c r="B64" s="1067"/>
      <c r="C64" s="1067"/>
      <c r="D64" s="1067"/>
      <c r="E64" s="1067"/>
      <c r="F64" s="1067"/>
      <c r="G64" s="1067"/>
      <c r="H64" s="1067"/>
      <c r="I64" s="1067"/>
      <c r="J64" s="1067"/>
      <c r="K64" s="1067"/>
      <c r="L64" s="1067"/>
    </row>
    <row r="65" spans="1:12" s="2" customFormat="1" x14ac:dyDescent="0.2">
      <c r="A65" s="867"/>
      <c r="B65" s="863" t="s">
        <v>1242</v>
      </c>
      <c r="C65" s="266" t="s">
        <v>1250</v>
      </c>
      <c r="D65" s="266"/>
      <c r="E65" s="266"/>
      <c r="F65" s="266"/>
      <c r="G65" s="266"/>
      <c r="H65" s="266"/>
      <c r="I65" s="266"/>
      <c r="J65" s="266"/>
      <c r="K65" s="266"/>
      <c r="L65" s="266"/>
    </row>
    <row r="66" spans="1:12" s="2" customFormat="1" x14ac:dyDescent="0.2">
      <c r="A66" s="867"/>
      <c r="B66" s="863"/>
      <c r="C66" s="266"/>
      <c r="D66" s="266"/>
      <c r="E66" s="266"/>
      <c r="F66" s="266"/>
      <c r="G66" s="266"/>
      <c r="H66" s="266"/>
      <c r="I66" s="266"/>
      <c r="J66" s="266"/>
      <c r="K66" s="266"/>
      <c r="L66" s="266"/>
    </row>
    <row r="67" spans="1:12" s="2" customFormat="1" x14ac:dyDescent="0.2">
      <c r="A67" s="867"/>
      <c r="B67" s="863" t="s">
        <v>1</v>
      </c>
      <c r="C67" s="866" t="s">
        <v>1245</v>
      </c>
      <c r="D67" s="266"/>
      <c r="E67" s="266"/>
      <c r="F67" s="266"/>
      <c r="G67" s="266"/>
      <c r="H67" s="266"/>
      <c r="I67" s="266"/>
      <c r="J67" s="266"/>
      <c r="K67" s="266"/>
      <c r="L67" s="266"/>
    </row>
    <row r="68" spans="1:12" s="2" customFormat="1" ht="16.5" x14ac:dyDescent="0.2">
      <c r="A68" s="867"/>
      <c r="B68" s="589"/>
      <c r="C68" s="830"/>
      <c r="D68" s="266"/>
      <c r="E68" s="266"/>
      <c r="F68" s="266"/>
      <c r="G68" s="266"/>
      <c r="H68" s="266"/>
      <c r="I68" s="266"/>
      <c r="J68" s="266"/>
      <c r="K68" s="266"/>
      <c r="L68" s="266"/>
    </row>
    <row r="69" spans="1:12" s="2" customFormat="1" x14ac:dyDescent="0.2">
      <c r="A69" s="867"/>
      <c r="B69" s="589" t="s">
        <v>3</v>
      </c>
      <c r="C69" s="866" t="s">
        <v>1251</v>
      </c>
      <c r="D69" s="266"/>
      <c r="E69" s="266"/>
      <c r="F69" s="266"/>
      <c r="G69" s="266"/>
      <c r="H69" s="266"/>
      <c r="I69" s="266"/>
      <c r="J69" s="266"/>
      <c r="K69" s="266"/>
      <c r="L69" s="266"/>
    </row>
    <row r="70" spans="1:12" s="2" customFormat="1" x14ac:dyDescent="0.2">
      <c r="A70" s="867"/>
      <c r="B70" s="868"/>
      <c r="C70" s="266"/>
      <c r="D70" s="266"/>
      <c r="E70" s="266"/>
      <c r="F70" s="266"/>
      <c r="G70" s="266"/>
      <c r="H70" s="266"/>
      <c r="I70" s="266"/>
      <c r="J70" s="266"/>
      <c r="K70" s="266"/>
      <c r="L70" s="266"/>
    </row>
    <row r="71" spans="1:12" s="2" customFormat="1" ht="14.25" x14ac:dyDescent="0.2">
      <c r="A71" s="789" t="s">
        <v>1247</v>
      </c>
      <c r="B71" s="1067" t="s">
        <v>1263</v>
      </c>
      <c r="C71" s="1067"/>
      <c r="D71" s="1067"/>
      <c r="E71" s="1067"/>
      <c r="F71" s="1067"/>
      <c r="G71" s="1067"/>
      <c r="H71" s="1067"/>
      <c r="I71" s="1067"/>
      <c r="J71" s="1067"/>
      <c r="K71" s="1067"/>
      <c r="L71" s="1067"/>
    </row>
    <row r="72" spans="1:12" s="2" customFormat="1" ht="14.25" x14ac:dyDescent="0.2">
      <c r="A72" s="789"/>
      <c r="B72" s="1067"/>
      <c r="C72" s="1067"/>
      <c r="D72" s="1067"/>
      <c r="E72" s="1067"/>
      <c r="F72" s="1067"/>
      <c r="G72" s="1067"/>
      <c r="H72" s="1067"/>
      <c r="I72" s="1067"/>
      <c r="J72" s="1067"/>
      <c r="K72" s="1067"/>
      <c r="L72" s="1067"/>
    </row>
    <row r="73" spans="1:12" s="2" customFormat="1" x14ac:dyDescent="0.2">
      <c r="A73" s="867"/>
      <c r="B73" s="1067"/>
      <c r="C73" s="1067"/>
      <c r="D73" s="1067"/>
      <c r="E73" s="1067"/>
      <c r="F73" s="1067"/>
      <c r="G73" s="1067"/>
      <c r="H73" s="1067"/>
      <c r="I73" s="1067"/>
      <c r="J73" s="1067"/>
      <c r="K73" s="1067"/>
      <c r="L73" s="1067"/>
    </row>
    <row r="74" spans="1:12" s="2" customFormat="1" x14ac:dyDescent="0.2">
      <c r="A74" s="265"/>
      <c r="B74" s="811"/>
      <c r="C74" s="811"/>
      <c r="D74" s="811"/>
      <c r="E74" s="811"/>
      <c r="F74" s="811"/>
      <c r="G74" s="811"/>
      <c r="H74" s="811"/>
      <c r="I74" s="811"/>
      <c r="J74" s="811"/>
      <c r="K74" s="811"/>
      <c r="L74" s="829" t="s">
        <v>1196</v>
      </c>
    </row>
    <row r="75" spans="1:12" s="2" customFormat="1" x14ac:dyDescent="0.2">
      <c r="A75" s="265"/>
      <c r="B75" s="811"/>
      <c r="C75" s="811"/>
      <c r="D75" s="811"/>
      <c r="E75" s="811"/>
      <c r="F75" s="811"/>
      <c r="G75" s="811"/>
      <c r="H75" s="811"/>
      <c r="I75" s="811"/>
      <c r="J75" s="811"/>
      <c r="K75" s="811"/>
      <c r="L75" s="811"/>
    </row>
    <row r="76" spans="1:12" s="2" customFormat="1" x14ac:dyDescent="0.2">
      <c r="A76" s="265"/>
      <c r="B76" s="811"/>
      <c r="C76" s="811"/>
      <c r="D76" s="811"/>
      <c r="E76" s="811"/>
      <c r="F76" s="811"/>
      <c r="G76" s="811"/>
      <c r="H76" s="811"/>
      <c r="I76" s="811"/>
      <c r="J76" s="811"/>
      <c r="K76" s="811"/>
      <c r="L76" s="811"/>
    </row>
    <row r="77" spans="1:12" s="2" customFormat="1" x14ac:dyDescent="0.2">
      <c r="A77" s="265"/>
      <c r="B77" s="811"/>
      <c r="C77" s="811"/>
      <c r="D77" s="811"/>
      <c r="E77" s="811"/>
      <c r="F77" s="811"/>
      <c r="G77" s="811"/>
      <c r="H77" s="811"/>
      <c r="I77" s="811"/>
      <c r="J77" s="811"/>
      <c r="K77" s="811"/>
      <c r="L77" s="811"/>
    </row>
    <row r="78" spans="1:12" s="2" customFormat="1" x14ac:dyDescent="0.2">
      <c r="A78" s="265"/>
      <c r="B78" s="811"/>
      <c r="C78" s="811"/>
      <c r="D78" s="811"/>
      <c r="E78" s="811"/>
      <c r="F78" s="811"/>
      <c r="G78" s="811"/>
      <c r="H78" s="811"/>
      <c r="I78" s="811"/>
      <c r="J78" s="811"/>
      <c r="K78" s="811"/>
      <c r="L78" s="811"/>
    </row>
    <row r="79" spans="1:12" s="2" customFormat="1" x14ac:dyDescent="0.25">
      <c r="A79" s="808" t="s">
        <v>1176</v>
      </c>
      <c r="B79" s="1070" t="s">
        <v>1177</v>
      </c>
      <c r="C79" s="1070"/>
      <c r="D79" s="1070"/>
      <c r="E79" s="1070"/>
      <c r="F79" s="1070"/>
      <c r="G79" s="1070"/>
      <c r="H79" s="1070"/>
      <c r="I79" s="1070"/>
      <c r="J79" s="1070"/>
      <c r="K79" s="1070"/>
      <c r="L79" s="1070"/>
    </row>
    <row r="80" spans="1:12" s="2" customFormat="1" ht="6" customHeight="1" x14ac:dyDescent="0.2">
      <c r="A80" s="265"/>
      <c r="B80" s="811"/>
      <c r="C80" s="811"/>
      <c r="D80" s="811"/>
      <c r="E80" s="811"/>
      <c r="F80" s="811"/>
      <c r="G80" s="811"/>
      <c r="H80" s="811"/>
      <c r="I80" s="811"/>
      <c r="J80" s="811"/>
      <c r="K80" s="811"/>
      <c r="L80" s="811"/>
    </row>
    <row r="81" spans="1:12" s="2" customFormat="1" ht="14.25" x14ac:dyDescent="0.2">
      <c r="A81" s="11" t="s">
        <v>1178</v>
      </c>
      <c r="B81" s="1067" t="s">
        <v>1226</v>
      </c>
      <c r="C81" s="1067"/>
      <c r="D81" s="1067"/>
      <c r="E81" s="1067"/>
      <c r="F81" s="1067"/>
      <c r="G81" s="1067"/>
      <c r="H81" s="1067"/>
      <c r="I81" s="1067"/>
      <c r="J81" s="1067"/>
      <c r="K81" s="1067"/>
      <c r="L81" s="1067"/>
    </row>
    <row r="82" spans="1:12" s="2" customFormat="1" x14ac:dyDescent="0.2">
      <c r="A82" s="265"/>
      <c r="B82" s="1067"/>
      <c r="C82" s="1067"/>
      <c r="D82" s="1067"/>
      <c r="E82" s="1067"/>
      <c r="F82" s="1067"/>
      <c r="G82" s="1067"/>
      <c r="H82" s="1067"/>
      <c r="I82" s="1067"/>
      <c r="J82" s="1067"/>
      <c r="K82" s="1067"/>
      <c r="L82" s="1067"/>
    </row>
    <row r="83" spans="1:12" s="2" customFormat="1" x14ac:dyDescent="0.2">
      <c r="A83" s="265"/>
      <c r="B83" s="1067"/>
      <c r="C83" s="1067"/>
      <c r="D83" s="1067"/>
      <c r="E83" s="1067"/>
      <c r="F83" s="1067"/>
      <c r="G83" s="1067"/>
      <c r="H83" s="1067"/>
      <c r="I83" s="1067"/>
      <c r="J83" s="1067"/>
      <c r="K83" s="1067"/>
      <c r="L83" s="1067"/>
    </row>
    <row r="84" spans="1:12" s="2" customFormat="1" x14ac:dyDescent="0.2">
      <c r="A84" s="265"/>
      <c r="B84" s="1067"/>
      <c r="C84" s="1067"/>
      <c r="D84" s="1067"/>
      <c r="E84" s="1067"/>
      <c r="F84" s="1067"/>
      <c r="G84" s="1067"/>
      <c r="H84" s="1067"/>
      <c r="I84" s="1067"/>
      <c r="J84" s="1067"/>
      <c r="K84" s="1067"/>
      <c r="L84" s="1067"/>
    </row>
    <row r="85" spans="1:12" s="2" customFormat="1" x14ac:dyDescent="0.2">
      <c r="A85" s="265"/>
      <c r="B85" s="1067"/>
      <c r="C85" s="1067"/>
      <c r="D85" s="1067"/>
      <c r="E85" s="1067"/>
      <c r="F85" s="1067"/>
      <c r="G85" s="1067"/>
      <c r="H85" s="1067"/>
      <c r="I85" s="1067"/>
      <c r="J85" s="1067"/>
      <c r="K85" s="1067"/>
      <c r="L85" s="1067"/>
    </row>
    <row r="86" spans="1:12" s="2" customFormat="1" x14ac:dyDescent="0.2">
      <c r="A86" s="265"/>
      <c r="B86" s="1067"/>
      <c r="C86" s="1067"/>
      <c r="D86" s="1067"/>
      <c r="E86" s="1067"/>
      <c r="F86" s="1067"/>
      <c r="G86" s="1067"/>
      <c r="H86" s="1067"/>
      <c r="I86" s="1067"/>
      <c r="J86" s="1067"/>
      <c r="K86" s="1067"/>
      <c r="L86" s="1067"/>
    </row>
    <row r="87" spans="1:12" s="2" customFormat="1" x14ac:dyDescent="0.2">
      <c r="A87" s="265"/>
      <c r="B87" s="1067"/>
      <c r="C87" s="1067"/>
      <c r="D87" s="1067"/>
      <c r="E87" s="1067"/>
      <c r="F87" s="1067"/>
      <c r="G87" s="1067"/>
      <c r="H87" s="1067"/>
      <c r="I87" s="1067"/>
      <c r="J87" s="1067"/>
      <c r="K87" s="1067"/>
      <c r="L87" s="1067"/>
    </row>
    <row r="88" spans="1:12" s="2" customFormat="1" x14ac:dyDescent="0.2">
      <c r="A88" s="265"/>
      <c r="B88" s="1067"/>
      <c r="C88" s="1067"/>
      <c r="D88" s="1067"/>
      <c r="E88" s="1067"/>
      <c r="F88" s="1067"/>
      <c r="G88" s="1067"/>
      <c r="H88" s="1067"/>
      <c r="I88" s="1067"/>
      <c r="J88" s="1067"/>
      <c r="K88" s="1067"/>
      <c r="L88" s="1067"/>
    </row>
    <row r="89" spans="1:12" s="2" customFormat="1" x14ac:dyDescent="0.2">
      <c r="A89" s="265"/>
      <c r="B89" s="1067"/>
      <c r="C89" s="1067"/>
      <c r="D89" s="1067"/>
      <c r="E89" s="1067"/>
      <c r="F89" s="1067"/>
      <c r="G89" s="1067"/>
      <c r="H89" s="1067"/>
      <c r="I89" s="1067"/>
      <c r="J89" s="1067"/>
      <c r="K89" s="1067"/>
      <c r="L89" s="1067"/>
    </row>
    <row r="90" spans="1:12" s="2" customFormat="1" x14ac:dyDescent="0.2">
      <c r="A90" s="265"/>
      <c r="B90" s="1067"/>
      <c r="C90" s="1067"/>
      <c r="D90" s="1067"/>
      <c r="E90" s="1067"/>
      <c r="F90" s="1067"/>
      <c r="G90" s="1067"/>
      <c r="H90" s="1067"/>
      <c r="I90" s="1067"/>
      <c r="J90" s="1067"/>
      <c r="K90" s="1067"/>
      <c r="L90" s="1067"/>
    </row>
    <row r="91" spans="1:12" s="2" customFormat="1" x14ac:dyDescent="0.2">
      <c r="A91" s="265"/>
      <c r="B91" s="814"/>
      <c r="C91" s="814"/>
      <c r="D91" s="814"/>
      <c r="E91" s="814"/>
      <c r="F91" s="814"/>
      <c r="G91" s="814"/>
      <c r="H91" s="814"/>
      <c r="I91" s="814"/>
      <c r="J91" s="814"/>
      <c r="K91" s="814"/>
      <c r="L91" s="814"/>
    </row>
    <row r="92" spans="1:12" s="2" customFormat="1" ht="14.25" x14ac:dyDescent="0.2">
      <c r="A92" s="11" t="s">
        <v>1179</v>
      </c>
      <c r="B92" s="1069" t="s">
        <v>1180</v>
      </c>
      <c r="C92" s="1069"/>
      <c r="D92" s="1069"/>
      <c r="E92" s="1069"/>
      <c r="F92" s="1069"/>
      <c r="G92" s="1069"/>
      <c r="H92" s="1069"/>
      <c r="I92" s="1069"/>
      <c r="J92" s="1069"/>
      <c r="K92" s="1069"/>
      <c r="L92" s="1069"/>
    </row>
    <row r="93" spans="1:12" s="2" customFormat="1" x14ac:dyDescent="0.2">
      <c r="A93" s="265"/>
      <c r="B93" s="1069"/>
      <c r="C93" s="1069"/>
      <c r="D93" s="1069"/>
      <c r="E93" s="1069"/>
      <c r="F93" s="1069"/>
      <c r="G93" s="1069"/>
      <c r="H93" s="1069"/>
      <c r="I93" s="1069"/>
      <c r="J93" s="1069"/>
      <c r="K93" s="1069"/>
      <c r="L93" s="1069"/>
    </row>
    <row r="94" spans="1:12" s="2" customFormat="1" x14ac:dyDescent="0.2">
      <c r="A94" s="265"/>
      <c r="B94" s="811"/>
      <c r="C94" s="811"/>
      <c r="D94" s="811"/>
      <c r="E94" s="811"/>
      <c r="F94" s="811"/>
      <c r="G94" s="811"/>
      <c r="H94" s="811"/>
      <c r="I94" s="811"/>
      <c r="J94" s="811"/>
      <c r="K94" s="811"/>
      <c r="L94" s="811"/>
    </row>
    <row r="95" spans="1:12" s="2" customFormat="1" x14ac:dyDescent="0.2">
      <c r="A95" s="265"/>
      <c r="B95" s="811"/>
      <c r="C95" s="811"/>
      <c r="D95" s="811"/>
      <c r="E95" s="811"/>
      <c r="F95" s="811"/>
      <c r="G95" s="811"/>
      <c r="H95" s="811"/>
      <c r="I95" s="811"/>
      <c r="J95" s="811"/>
      <c r="K95" s="811"/>
      <c r="L95" s="811"/>
    </row>
    <row r="96" spans="1:12" s="2" customFormat="1" x14ac:dyDescent="0.2">
      <c r="A96" s="265"/>
      <c r="B96" s="811"/>
      <c r="C96" s="811"/>
      <c r="D96" s="811"/>
      <c r="E96" s="811"/>
      <c r="F96" s="811"/>
      <c r="G96" s="811"/>
      <c r="H96" s="811"/>
      <c r="I96" s="811"/>
      <c r="J96" s="811"/>
      <c r="K96" s="811"/>
      <c r="L96" s="811"/>
    </row>
    <row r="97" spans="1:12" s="2" customFormat="1" x14ac:dyDescent="0.2">
      <c r="A97" s="265"/>
      <c r="B97" s="811"/>
      <c r="C97" s="811"/>
      <c r="D97" s="811"/>
      <c r="E97" s="811"/>
      <c r="F97" s="811"/>
      <c r="G97" s="811"/>
      <c r="H97" s="811"/>
      <c r="I97" s="811"/>
      <c r="J97" s="811"/>
      <c r="K97" s="811"/>
      <c r="L97" s="811"/>
    </row>
    <row r="98" spans="1:12" s="2" customFormat="1" x14ac:dyDescent="0.2">
      <c r="A98" s="265"/>
      <c r="B98" s="811"/>
      <c r="C98" s="811"/>
      <c r="D98" s="811"/>
      <c r="E98" s="811"/>
      <c r="F98" s="811"/>
      <c r="G98" s="811"/>
      <c r="H98" s="811"/>
      <c r="I98" s="811"/>
      <c r="J98" s="811"/>
      <c r="K98" s="811"/>
      <c r="L98" s="811"/>
    </row>
    <row r="99" spans="1:12" s="2" customFormat="1" x14ac:dyDescent="0.2">
      <c r="A99" s="265"/>
      <c r="B99" s="811"/>
      <c r="C99" s="811"/>
      <c r="D99" s="811"/>
      <c r="E99" s="811"/>
      <c r="F99" s="811"/>
      <c r="G99" s="811"/>
      <c r="H99" s="811"/>
      <c r="I99" s="811"/>
      <c r="J99" s="811"/>
      <c r="K99" s="811"/>
      <c r="L99" s="811"/>
    </row>
    <row r="100" spans="1:12" s="2" customFormat="1" x14ac:dyDescent="0.2">
      <c r="A100" s="265"/>
      <c r="B100" s="811"/>
      <c r="C100" s="811"/>
      <c r="D100" s="811"/>
      <c r="E100" s="811"/>
      <c r="F100" s="811"/>
      <c r="G100" s="811"/>
      <c r="H100" s="811"/>
      <c r="I100" s="811"/>
      <c r="J100" s="811"/>
      <c r="K100" s="811"/>
      <c r="L100" s="811"/>
    </row>
    <row r="101" spans="1:12" s="2" customFormat="1" x14ac:dyDescent="0.2">
      <c r="A101" s="265"/>
      <c r="B101" s="811"/>
      <c r="C101" s="811"/>
      <c r="D101" s="811"/>
      <c r="E101" s="811"/>
      <c r="F101" s="811"/>
      <c r="G101" s="811"/>
      <c r="H101" s="811"/>
      <c r="I101" s="811"/>
      <c r="J101" s="811"/>
      <c r="K101" s="811"/>
      <c r="L101" s="811"/>
    </row>
    <row r="102" spans="1:12" s="2" customFormat="1" x14ac:dyDescent="0.2">
      <c r="A102" s="265"/>
      <c r="B102" s="811"/>
      <c r="C102" s="811"/>
      <c r="D102" s="811"/>
      <c r="E102" s="811"/>
      <c r="F102" s="811"/>
      <c r="G102" s="811"/>
      <c r="H102" s="811"/>
      <c r="I102" s="811"/>
      <c r="J102" s="811"/>
      <c r="K102" s="811"/>
      <c r="L102" s="811"/>
    </row>
    <row r="103" spans="1:12" s="2" customFormat="1" x14ac:dyDescent="0.2">
      <c r="A103" s="265"/>
      <c r="B103" s="811"/>
      <c r="C103" s="811"/>
      <c r="D103" s="811"/>
      <c r="E103" s="811"/>
      <c r="F103" s="811"/>
      <c r="G103" s="811"/>
      <c r="H103" s="811"/>
      <c r="I103" s="811"/>
      <c r="J103" s="811"/>
      <c r="K103" s="811"/>
      <c r="L103" s="811"/>
    </row>
    <row r="104" spans="1:12" s="2" customFormat="1" x14ac:dyDescent="0.2">
      <c r="A104" s="265"/>
      <c r="B104" s="811"/>
      <c r="C104" s="811"/>
      <c r="D104" s="811"/>
      <c r="E104" s="811"/>
      <c r="F104" s="811"/>
      <c r="G104" s="811"/>
      <c r="H104" s="811"/>
      <c r="I104" s="811"/>
      <c r="J104" s="811"/>
      <c r="K104" s="811"/>
      <c r="L104" s="811"/>
    </row>
    <row r="105" spans="1:12" s="2" customFormat="1" x14ac:dyDescent="0.2">
      <c r="A105" s="265"/>
      <c r="B105" s="811"/>
      <c r="C105" s="811"/>
      <c r="D105" s="811"/>
      <c r="E105" s="811"/>
      <c r="F105" s="811"/>
      <c r="G105" s="811"/>
      <c r="H105" s="811"/>
      <c r="I105" s="811"/>
      <c r="J105" s="811"/>
      <c r="K105" s="811"/>
      <c r="L105" s="811"/>
    </row>
    <row r="106" spans="1:12" s="2" customFormat="1" x14ac:dyDescent="0.2">
      <c r="A106" s="265"/>
      <c r="B106" s="811"/>
      <c r="C106" s="811"/>
      <c r="D106" s="811"/>
      <c r="E106" s="811"/>
      <c r="F106" s="811"/>
      <c r="G106" s="811"/>
      <c r="H106" s="811"/>
      <c r="I106" s="811"/>
      <c r="J106" s="811"/>
      <c r="K106" s="811"/>
      <c r="L106" s="811"/>
    </row>
    <row r="107" spans="1:12" s="2" customFormat="1" x14ac:dyDescent="0.2">
      <c r="A107" s="265"/>
      <c r="B107" s="811"/>
      <c r="C107" s="811"/>
      <c r="D107" s="811"/>
      <c r="E107" s="811"/>
      <c r="F107" s="811"/>
      <c r="G107" s="811"/>
      <c r="H107" s="811"/>
      <c r="I107" s="811"/>
      <c r="J107" s="811"/>
      <c r="K107" s="811"/>
      <c r="L107" s="811"/>
    </row>
    <row r="108" spans="1:12" s="2" customFormat="1" x14ac:dyDescent="0.2">
      <c r="A108" s="265"/>
      <c r="B108" s="811"/>
      <c r="C108" s="811"/>
      <c r="D108" s="811"/>
      <c r="E108" s="811"/>
      <c r="F108" s="811"/>
      <c r="G108" s="811"/>
      <c r="H108" s="811"/>
      <c r="I108" s="811"/>
      <c r="J108" s="811"/>
      <c r="K108" s="811"/>
      <c r="L108" s="811"/>
    </row>
    <row r="109" spans="1:12" s="2" customFormat="1" x14ac:dyDescent="0.2">
      <c r="A109" s="265"/>
      <c r="B109" s="811"/>
      <c r="C109" s="811"/>
      <c r="D109" s="811"/>
      <c r="E109" s="811"/>
      <c r="F109" s="811"/>
      <c r="G109" s="811"/>
      <c r="H109" s="811"/>
      <c r="I109" s="811"/>
      <c r="J109" s="811"/>
      <c r="K109" s="811"/>
      <c r="L109" s="811"/>
    </row>
    <row r="110" spans="1:12" s="2" customFormat="1" x14ac:dyDescent="0.2">
      <c r="A110" s="265"/>
      <c r="B110" s="811"/>
      <c r="C110" s="811"/>
      <c r="D110" s="811"/>
      <c r="E110" s="811"/>
      <c r="F110" s="811"/>
      <c r="G110" s="811"/>
      <c r="H110" s="811"/>
      <c r="I110" s="811"/>
      <c r="J110" s="811"/>
      <c r="K110" s="811"/>
      <c r="L110" s="811"/>
    </row>
    <row r="111" spans="1:12" s="2" customFormat="1" ht="14.25" x14ac:dyDescent="0.2">
      <c r="A111" s="11" t="s">
        <v>1181</v>
      </c>
      <c r="B111" s="1069" t="s">
        <v>1182</v>
      </c>
      <c r="C111" s="1069"/>
      <c r="D111" s="1069"/>
      <c r="E111" s="1069"/>
      <c r="F111" s="1069"/>
      <c r="G111" s="1069"/>
      <c r="H111" s="1069"/>
      <c r="I111" s="1069"/>
      <c r="J111" s="1069"/>
      <c r="K111" s="1069"/>
      <c r="L111" s="1069"/>
    </row>
    <row r="112" spans="1:12" s="2" customFormat="1" x14ac:dyDescent="0.2">
      <c r="A112" s="265"/>
      <c r="B112" s="1069"/>
      <c r="C112" s="1069"/>
      <c r="D112" s="1069"/>
      <c r="E112" s="1069"/>
      <c r="F112" s="1069"/>
      <c r="G112" s="1069"/>
      <c r="H112" s="1069"/>
      <c r="I112" s="1069"/>
      <c r="J112" s="1069"/>
      <c r="K112" s="1069"/>
      <c r="L112" s="1069"/>
    </row>
    <row r="113" spans="1:13" s="2" customFormat="1" x14ac:dyDescent="0.2">
      <c r="A113" s="265"/>
      <c r="B113" s="1069"/>
      <c r="C113" s="1069"/>
      <c r="D113" s="1069"/>
      <c r="E113" s="1069"/>
      <c r="F113" s="1069"/>
      <c r="G113" s="1069"/>
      <c r="H113" s="1069"/>
      <c r="I113" s="1069"/>
      <c r="J113" s="1069"/>
      <c r="K113" s="1069"/>
      <c r="L113" s="1069"/>
    </row>
    <row r="114" spans="1:13" s="2" customFormat="1" x14ac:dyDescent="0.2">
      <c r="A114" s="265"/>
      <c r="B114" s="1069"/>
      <c r="C114" s="1069"/>
      <c r="D114" s="1069"/>
      <c r="E114" s="1069"/>
      <c r="F114" s="1069"/>
      <c r="G114" s="1069"/>
      <c r="H114" s="1069"/>
      <c r="I114" s="1069"/>
      <c r="J114" s="1069"/>
      <c r="K114" s="1069"/>
      <c r="L114" s="1069"/>
    </row>
    <row r="115" spans="1:13" s="2" customFormat="1" x14ac:dyDescent="0.2">
      <c r="A115" s="265"/>
      <c r="B115" s="1069"/>
      <c r="C115" s="1069"/>
      <c r="D115" s="1069"/>
      <c r="E115" s="1069"/>
      <c r="F115" s="1069"/>
      <c r="G115" s="1069"/>
      <c r="H115" s="1069"/>
      <c r="I115" s="1069"/>
      <c r="J115" s="1069"/>
      <c r="K115" s="1069"/>
      <c r="L115" s="1069"/>
    </row>
    <row r="116" spans="1:13" s="2" customFormat="1" x14ac:dyDescent="0.2">
      <c r="A116" s="265"/>
      <c r="B116" s="819"/>
      <c r="C116" s="819"/>
      <c r="D116" s="819"/>
      <c r="E116" s="819"/>
      <c r="F116" s="819"/>
      <c r="G116" s="819"/>
      <c r="H116" s="819"/>
      <c r="I116" s="819"/>
      <c r="J116" s="819"/>
      <c r="K116" s="819"/>
      <c r="L116" s="819"/>
    </row>
    <row r="117" spans="1:13" s="2" customFormat="1" ht="14.25" x14ac:dyDescent="0.2">
      <c r="A117" s="11" t="s">
        <v>1183</v>
      </c>
      <c r="B117" s="1067" t="s">
        <v>1227</v>
      </c>
      <c r="C117" s="1067"/>
      <c r="D117" s="1067"/>
      <c r="E117" s="1067"/>
      <c r="F117" s="1067"/>
      <c r="G117" s="1067"/>
      <c r="H117" s="1067"/>
      <c r="I117" s="1067"/>
      <c r="J117" s="1067"/>
      <c r="K117" s="1067"/>
      <c r="L117" s="1067"/>
    </row>
    <row r="118" spans="1:13" s="2" customFormat="1" x14ac:dyDescent="0.2">
      <c r="A118" s="265"/>
      <c r="B118" s="1067"/>
      <c r="C118" s="1067"/>
      <c r="D118" s="1067"/>
      <c r="E118" s="1067"/>
      <c r="F118" s="1067"/>
      <c r="G118" s="1067"/>
      <c r="H118" s="1067"/>
      <c r="I118" s="1067"/>
      <c r="J118" s="1067"/>
      <c r="K118" s="1067"/>
      <c r="L118" s="1067"/>
    </row>
    <row r="119" spans="1:13" s="2" customFormat="1" x14ac:dyDescent="0.2">
      <c r="A119" s="265"/>
      <c r="B119" s="1067"/>
      <c r="C119" s="1067"/>
      <c r="D119" s="1067"/>
      <c r="E119" s="1067"/>
      <c r="F119" s="1067"/>
      <c r="G119" s="1067"/>
      <c r="H119" s="1067"/>
      <c r="I119" s="1067"/>
      <c r="J119" s="1067"/>
      <c r="K119" s="1067"/>
      <c r="L119" s="1067"/>
    </row>
    <row r="120" spans="1:13" s="2" customFormat="1" x14ac:dyDescent="0.2">
      <c r="A120" s="265"/>
      <c r="B120" s="1067"/>
      <c r="C120" s="1067"/>
      <c r="D120" s="1067"/>
      <c r="E120" s="1067"/>
      <c r="F120" s="1067"/>
      <c r="G120" s="1067"/>
      <c r="H120" s="1067"/>
      <c r="I120" s="1067"/>
      <c r="J120" s="1067"/>
      <c r="K120" s="1067"/>
      <c r="L120" s="1067"/>
    </row>
    <row r="121" spans="1:13" s="2" customFormat="1" x14ac:dyDescent="0.2">
      <c r="A121" s="265"/>
      <c r="B121" s="809"/>
      <c r="C121" s="811"/>
      <c r="D121" s="811"/>
      <c r="E121" s="811"/>
      <c r="F121" s="811"/>
      <c r="G121" s="811"/>
      <c r="H121" s="811"/>
      <c r="I121" s="811"/>
      <c r="J121" s="811"/>
      <c r="K121" s="811"/>
      <c r="L121" s="811"/>
    </row>
    <row r="122" spans="1:13" s="2" customFormat="1" ht="15.75" x14ac:dyDescent="0.2">
      <c r="A122" s="265"/>
      <c r="B122" s="815"/>
      <c r="C122" s="811"/>
      <c r="D122" s="811"/>
      <c r="E122" s="811"/>
      <c r="F122" s="811"/>
      <c r="G122" s="811"/>
      <c r="H122" s="811"/>
      <c r="I122" s="811"/>
      <c r="J122" s="811"/>
      <c r="K122" s="811"/>
      <c r="L122" s="811"/>
    </row>
    <row r="123" spans="1:13" s="2" customFormat="1" x14ac:dyDescent="0.2">
      <c r="A123" s="265"/>
      <c r="B123" s="809"/>
      <c r="C123" s="811"/>
      <c r="D123" s="811"/>
      <c r="E123" s="811"/>
      <c r="F123" s="811"/>
      <c r="G123" s="811"/>
      <c r="H123" s="811"/>
      <c r="I123" s="811"/>
      <c r="J123" s="811"/>
      <c r="K123" s="811"/>
      <c r="L123" s="829" t="s">
        <v>1196</v>
      </c>
    </row>
    <row r="124" spans="1:13" s="2" customFormat="1" x14ac:dyDescent="0.25">
      <c r="A124" s="808" t="s">
        <v>1184</v>
      </c>
      <c r="B124" s="807" t="s">
        <v>1185</v>
      </c>
      <c r="C124" s="804"/>
      <c r="D124" s="3"/>
      <c r="E124" s="3"/>
      <c r="F124" s="3"/>
      <c r="G124" s="3"/>
      <c r="H124" s="3"/>
      <c r="I124" s="3"/>
      <c r="J124" s="3"/>
      <c r="K124" s="3"/>
      <c r="L124" s="3"/>
      <c r="M124" s="3"/>
    </row>
    <row r="125" spans="1:13" s="2" customFormat="1" x14ac:dyDescent="0.2">
      <c r="A125" s="804"/>
      <c r="B125" s="26"/>
      <c r="C125" s="3"/>
      <c r="D125" s="3"/>
      <c r="E125" s="3"/>
      <c r="F125" s="3"/>
      <c r="G125" s="3"/>
      <c r="H125" s="3"/>
      <c r="I125" s="3"/>
      <c r="J125" s="3"/>
      <c r="K125" s="3"/>
      <c r="L125" s="3"/>
      <c r="M125" s="3"/>
    </row>
    <row r="126" spans="1:13" s="2" customFormat="1" ht="15" customHeight="1" x14ac:dyDescent="0.2">
      <c r="A126" s="3" t="s">
        <v>1186</v>
      </c>
      <c r="B126" s="1067" t="s">
        <v>1266</v>
      </c>
      <c r="C126" s="1067"/>
      <c r="D126" s="1067"/>
      <c r="E126" s="1067"/>
      <c r="F126" s="1067"/>
      <c r="G126" s="1067"/>
      <c r="H126" s="1067"/>
      <c r="I126" s="1067"/>
      <c r="J126" s="1067"/>
      <c r="K126" s="1067"/>
      <c r="L126" s="1067"/>
      <c r="M126" s="3"/>
    </row>
    <row r="127" spans="1:13" s="2" customFormat="1" x14ac:dyDescent="0.2">
      <c r="A127" s="804"/>
      <c r="B127" s="1067"/>
      <c r="C127" s="1067"/>
      <c r="D127" s="1067"/>
      <c r="E127" s="1067"/>
      <c r="F127" s="1067"/>
      <c r="G127" s="1067"/>
      <c r="H127" s="1067"/>
      <c r="I127" s="1067"/>
      <c r="J127" s="1067"/>
      <c r="K127" s="1067"/>
      <c r="L127" s="1067"/>
      <c r="M127" s="3"/>
    </row>
    <row r="128" spans="1:13" s="2" customFormat="1" x14ac:dyDescent="0.2">
      <c r="A128" s="804"/>
      <c r="B128" s="1067"/>
      <c r="C128" s="1067"/>
      <c r="D128" s="1067"/>
      <c r="E128" s="1067"/>
      <c r="F128" s="1067"/>
      <c r="G128" s="1067"/>
      <c r="H128" s="1067"/>
      <c r="I128" s="1067"/>
      <c r="J128" s="1067"/>
      <c r="K128" s="1067"/>
      <c r="L128" s="1067"/>
      <c r="M128" s="3"/>
    </row>
    <row r="129" spans="1:14" s="2" customFormat="1" x14ac:dyDescent="0.2">
      <c r="A129" s="804"/>
      <c r="B129" s="1067"/>
      <c r="C129" s="1067"/>
      <c r="D129" s="1067"/>
      <c r="E129" s="1067"/>
      <c r="F129" s="1067"/>
      <c r="G129" s="1067"/>
      <c r="H129" s="1067"/>
      <c r="I129" s="1067"/>
      <c r="J129" s="1067"/>
      <c r="K129" s="1067"/>
      <c r="L129" s="1067"/>
      <c r="M129" s="3"/>
      <c r="N129" s="18"/>
    </row>
    <row r="130" spans="1:14" s="2" customFormat="1" x14ac:dyDescent="0.2">
      <c r="A130" s="804"/>
      <c r="B130" s="1067"/>
      <c r="C130" s="1067"/>
      <c r="D130" s="1067"/>
      <c r="E130" s="1067"/>
      <c r="F130" s="1067"/>
      <c r="G130" s="1067"/>
      <c r="H130" s="1067"/>
      <c r="I130" s="1067"/>
      <c r="J130" s="1067"/>
      <c r="K130" s="1067"/>
      <c r="L130" s="1067"/>
      <c r="M130" s="3"/>
      <c r="N130" s="18"/>
    </row>
    <row r="131" spans="1:14" s="2" customFormat="1" x14ac:dyDescent="0.2">
      <c r="A131" s="804"/>
      <c r="B131" s="1067"/>
      <c r="C131" s="1067"/>
      <c r="D131" s="1067"/>
      <c r="E131" s="1067"/>
      <c r="F131" s="1067"/>
      <c r="G131" s="1067"/>
      <c r="H131" s="1067"/>
      <c r="I131" s="1067"/>
      <c r="J131" s="1067"/>
      <c r="K131" s="1067"/>
      <c r="L131" s="1067"/>
      <c r="M131" s="3"/>
    </row>
    <row r="132" spans="1:14" s="2" customFormat="1" x14ac:dyDescent="0.2">
      <c r="A132" s="804"/>
      <c r="B132" s="814"/>
      <c r="C132" s="816"/>
      <c r="D132" s="814"/>
      <c r="E132" s="814"/>
      <c r="F132" s="814"/>
      <c r="G132" s="814"/>
      <c r="H132" s="814"/>
      <c r="I132" s="814"/>
      <c r="J132" s="814"/>
      <c r="K132" s="814"/>
      <c r="L132" s="814"/>
      <c r="M132" s="3"/>
    </row>
    <row r="133" spans="1:14" s="2" customFormat="1" x14ac:dyDescent="0.2">
      <c r="A133" s="804"/>
      <c r="B133" s="814"/>
      <c r="C133" s="814"/>
      <c r="D133" s="814"/>
      <c r="E133" s="814"/>
      <c r="F133" s="814"/>
      <c r="G133" s="814"/>
      <c r="H133" s="814"/>
      <c r="I133" s="814"/>
      <c r="J133" s="814"/>
      <c r="K133" s="814"/>
      <c r="L133" s="814"/>
      <c r="M133" s="3"/>
    </row>
    <row r="134" spans="1:14" s="2" customFormat="1" x14ac:dyDescent="0.2">
      <c r="A134" s="804"/>
      <c r="B134" s="814"/>
      <c r="C134" s="814"/>
      <c r="D134" s="814"/>
      <c r="E134" s="814"/>
      <c r="F134" s="814"/>
      <c r="G134" s="814"/>
      <c r="H134" s="814"/>
      <c r="I134" s="814"/>
      <c r="J134" s="814"/>
      <c r="K134" s="814"/>
      <c r="L134" s="814"/>
      <c r="M134" s="3"/>
    </row>
    <row r="135" spans="1:14" s="2" customFormat="1" ht="14.25" x14ac:dyDescent="0.2">
      <c r="A135" s="3" t="s">
        <v>1187</v>
      </c>
      <c r="B135" s="1067" t="s">
        <v>1267</v>
      </c>
      <c r="C135" s="1067"/>
      <c r="D135" s="1067"/>
      <c r="E135" s="1067"/>
      <c r="F135" s="1067"/>
      <c r="G135" s="1067"/>
      <c r="H135" s="1067"/>
      <c r="I135" s="1067"/>
      <c r="J135" s="1067"/>
      <c r="K135" s="1067"/>
      <c r="L135" s="1067"/>
      <c r="M135" s="3"/>
    </row>
    <row r="136" spans="1:14" s="2" customFormat="1" x14ac:dyDescent="0.2">
      <c r="A136" s="804"/>
      <c r="B136" s="1067"/>
      <c r="C136" s="1067"/>
      <c r="D136" s="1067"/>
      <c r="E136" s="1067"/>
      <c r="F136" s="1067"/>
      <c r="G136" s="1067"/>
      <c r="H136" s="1067"/>
      <c r="I136" s="1067"/>
      <c r="J136" s="1067"/>
      <c r="K136" s="1067"/>
      <c r="L136" s="1067"/>
      <c r="M136" s="3"/>
    </row>
    <row r="137" spans="1:14" s="2" customFormat="1" x14ac:dyDescent="0.2">
      <c r="A137" s="804"/>
      <c r="B137" s="814" t="s">
        <v>0</v>
      </c>
      <c r="C137" s="1069" t="s">
        <v>451</v>
      </c>
      <c r="D137" s="1069"/>
      <c r="E137" s="1069"/>
      <c r="F137" s="1069"/>
      <c r="G137" s="1069"/>
      <c r="H137" s="1069"/>
      <c r="I137" s="1069"/>
      <c r="J137" s="1069"/>
      <c r="K137" s="1069"/>
      <c r="L137" s="1069"/>
      <c r="M137" s="3"/>
    </row>
    <row r="138" spans="1:14" s="2" customFormat="1" x14ac:dyDescent="0.2">
      <c r="A138" s="804"/>
      <c r="B138" s="814"/>
      <c r="C138" s="1069"/>
      <c r="D138" s="1069"/>
      <c r="E138" s="1069"/>
      <c r="F138" s="1069"/>
      <c r="G138" s="1069"/>
      <c r="H138" s="1069"/>
      <c r="I138" s="1069"/>
      <c r="J138" s="1069"/>
      <c r="K138" s="1069"/>
      <c r="L138" s="1069"/>
      <c r="M138" s="3"/>
    </row>
    <row r="139" spans="1:14" s="2" customFormat="1" x14ac:dyDescent="0.2">
      <c r="A139" s="804"/>
      <c r="B139" s="814"/>
      <c r="C139" s="819"/>
      <c r="D139" s="819"/>
      <c r="E139" s="819"/>
      <c r="F139" s="819"/>
      <c r="G139" s="819"/>
      <c r="H139" s="819"/>
      <c r="I139" s="819"/>
      <c r="J139" s="819"/>
      <c r="K139" s="819"/>
      <c r="L139" s="819"/>
      <c r="M139" s="3"/>
    </row>
    <row r="140" spans="1:14" s="2" customFormat="1" x14ac:dyDescent="0.2">
      <c r="A140" s="804"/>
      <c r="B140" s="814" t="s">
        <v>1</v>
      </c>
      <c r="C140" s="1071" t="s">
        <v>1188</v>
      </c>
      <c r="D140" s="1071"/>
      <c r="E140" s="1071"/>
      <c r="F140" s="1071"/>
      <c r="G140" s="1071"/>
      <c r="H140" s="1071"/>
      <c r="I140" s="1071"/>
      <c r="J140" s="1071"/>
      <c r="K140" s="1071"/>
      <c r="L140" s="1071"/>
      <c r="M140" s="3"/>
    </row>
    <row r="141" spans="1:14" s="2" customFormat="1" x14ac:dyDescent="0.2">
      <c r="A141" s="804"/>
      <c r="B141" s="814"/>
      <c r="C141" s="814"/>
      <c r="D141" s="814"/>
      <c r="E141" s="814"/>
      <c r="F141" s="814"/>
      <c r="G141" s="814"/>
      <c r="H141" s="814"/>
      <c r="I141" s="814"/>
      <c r="J141" s="814"/>
      <c r="K141" s="814"/>
      <c r="L141" s="814"/>
      <c r="M141" s="3"/>
    </row>
    <row r="142" spans="1:14" s="2" customFormat="1" x14ac:dyDescent="0.2">
      <c r="A142" s="804"/>
      <c r="B142" s="814" t="s">
        <v>3</v>
      </c>
      <c r="C142" s="1069" t="s">
        <v>1232</v>
      </c>
      <c r="D142" s="1069"/>
      <c r="E142" s="1069"/>
      <c r="F142" s="1069"/>
      <c r="G142" s="1069"/>
      <c r="H142" s="1069"/>
      <c r="I142" s="1069"/>
      <c r="J142" s="1069"/>
      <c r="K142" s="1069"/>
      <c r="L142" s="1069"/>
      <c r="M142" s="3"/>
    </row>
    <row r="143" spans="1:14" s="2" customFormat="1" x14ac:dyDescent="0.2">
      <c r="A143" s="804"/>
      <c r="B143" s="814"/>
      <c r="C143" s="1069"/>
      <c r="D143" s="1069"/>
      <c r="E143" s="1069"/>
      <c r="F143" s="1069"/>
      <c r="G143" s="1069"/>
      <c r="H143" s="1069"/>
      <c r="I143" s="1069"/>
      <c r="J143" s="1069"/>
      <c r="K143" s="1069"/>
      <c r="L143" s="1069"/>
      <c r="M143" s="3"/>
    </row>
    <row r="144" spans="1:14" s="2" customFormat="1" x14ac:dyDescent="0.2">
      <c r="A144" s="804"/>
      <c r="B144" s="814"/>
      <c r="C144" s="819"/>
      <c r="D144" s="819"/>
      <c r="E144" s="819"/>
      <c r="F144" s="819"/>
      <c r="G144" s="819"/>
      <c r="H144" s="819"/>
      <c r="I144" s="819"/>
      <c r="J144" s="819"/>
      <c r="K144" s="819"/>
      <c r="L144" s="819"/>
      <c r="M144" s="3"/>
    </row>
    <row r="145" spans="1:14" s="2" customFormat="1" x14ac:dyDescent="0.2">
      <c r="A145" s="804"/>
      <c r="B145" s="814" t="s">
        <v>4</v>
      </c>
      <c r="C145" s="1069" t="s">
        <v>1189</v>
      </c>
      <c r="D145" s="1069"/>
      <c r="E145" s="1069"/>
      <c r="F145" s="1069"/>
      <c r="G145" s="1069"/>
      <c r="H145" s="1069"/>
      <c r="I145" s="1069"/>
      <c r="J145" s="1069"/>
      <c r="K145" s="1069"/>
      <c r="L145" s="1069"/>
      <c r="M145" s="3"/>
    </row>
    <row r="146" spans="1:14" s="2" customFormat="1" x14ac:dyDescent="0.2">
      <c r="A146" s="804"/>
      <c r="B146" s="814"/>
      <c r="C146" s="1069"/>
      <c r="D146" s="1069"/>
      <c r="E146" s="1069"/>
      <c r="F146" s="1069"/>
      <c r="G146" s="1069"/>
      <c r="H146" s="1069"/>
      <c r="I146" s="1069"/>
      <c r="J146" s="1069"/>
      <c r="K146" s="1069"/>
      <c r="L146" s="1069"/>
      <c r="M146" s="3"/>
    </row>
    <row r="147" spans="1:14" s="2" customFormat="1" x14ac:dyDescent="0.2">
      <c r="A147" s="804"/>
      <c r="B147" s="3"/>
      <c r="C147" s="3"/>
      <c r="D147" s="3"/>
      <c r="E147" s="3"/>
      <c r="F147" s="3"/>
      <c r="G147" s="3"/>
      <c r="H147" s="3"/>
      <c r="I147" s="3"/>
      <c r="J147" s="3"/>
      <c r="K147" s="3"/>
      <c r="L147" s="3"/>
      <c r="M147" s="3"/>
    </row>
    <row r="148" spans="1:14" s="2" customFormat="1" ht="14.25" x14ac:dyDescent="0.2">
      <c r="A148" s="3" t="s">
        <v>1190</v>
      </c>
      <c r="B148" s="1067" t="s">
        <v>1264</v>
      </c>
      <c r="C148" s="1067"/>
      <c r="D148" s="1067"/>
      <c r="E148" s="1067"/>
      <c r="F148" s="1067"/>
      <c r="G148" s="1067"/>
      <c r="H148" s="1067"/>
      <c r="I148" s="1067"/>
      <c r="J148" s="1067"/>
      <c r="K148" s="1067"/>
      <c r="L148" s="1067"/>
      <c r="M148" s="3"/>
      <c r="N148" s="896"/>
    </row>
    <row r="149" spans="1:14" s="2" customFormat="1" ht="14.25" x14ac:dyDescent="0.2">
      <c r="A149" s="3"/>
      <c r="B149" s="1067"/>
      <c r="C149" s="1067"/>
      <c r="D149" s="1067"/>
      <c r="E149" s="1067"/>
      <c r="F149" s="1067"/>
      <c r="G149" s="1067"/>
      <c r="H149" s="1067"/>
      <c r="I149" s="1067"/>
      <c r="J149" s="1067"/>
      <c r="K149" s="1067"/>
      <c r="L149" s="1067"/>
      <c r="M149" s="3"/>
    </row>
    <row r="150" spans="1:14" s="2" customFormat="1" ht="14.25" x14ac:dyDescent="0.2">
      <c r="A150" s="3"/>
      <c r="B150" s="1067"/>
      <c r="C150" s="1067"/>
      <c r="D150" s="1067"/>
      <c r="E150" s="1067"/>
      <c r="F150" s="1067"/>
      <c r="G150" s="1067"/>
      <c r="H150" s="1067"/>
      <c r="I150" s="1067"/>
      <c r="J150" s="1067"/>
      <c r="K150" s="1067"/>
      <c r="L150" s="1067"/>
      <c r="M150" s="3"/>
    </row>
    <row r="151" spans="1:14" s="2" customFormat="1" ht="14.25" x14ac:dyDescent="0.2">
      <c r="A151" s="3"/>
      <c r="B151" s="814"/>
      <c r="C151" s="814"/>
      <c r="D151" s="814"/>
      <c r="E151" s="814"/>
      <c r="F151" s="814"/>
      <c r="G151" s="814"/>
      <c r="H151" s="814"/>
      <c r="I151" s="814"/>
      <c r="J151" s="814"/>
      <c r="K151" s="814"/>
      <c r="L151" s="814"/>
      <c r="M151" s="3"/>
    </row>
    <row r="152" spans="1:14" s="2" customFormat="1" ht="14.25" x14ac:dyDescent="0.2">
      <c r="A152" s="3" t="s">
        <v>1191</v>
      </c>
      <c r="B152" s="1067" t="s">
        <v>1265</v>
      </c>
      <c r="C152" s="1067"/>
      <c r="D152" s="1067"/>
      <c r="E152" s="1067"/>
      <c r="F152" s="1067"/>
      <c r="G152" s="1067"/>
      <c r="H152" s="1067"/>
      <c r="I152" s="1067"/>
      <c r="J152" s="1067"/>
      <c r="K152" s="1067"/>
      <c r="L152" s="1067"/>
      <c r="M152" s="3"/>
      <c r="N152" s="896"/>
    </row>
    <row r="153" spans="1:14" s="2" customFormat="1" ht="14.25" x14ac:dyDescent="0.2">
      <c r="A153" s="3"/>
      <c r="B153" s="1067"/>
      <c r="C153" s="1067"/>
      <c r="D153" s="1067"/>
      <c r="E153" s="1067"/>
      <c r="F153" s="1067"/>
      <c r="G153" s="1067"/>
      <c r="H153" s="1067"/>
      <c r="I153" s="1067"/>
      <c r="J153" s="1067"/>
      <c r="K153" s="1067"/>
      <c r="L153" s="1067"/>
      <c r="M153" s="3"/>
    </row>
    <row r="154" spans="1:14" s="2" customFormat="1" x14ac:dyDescent="0.2">
      <c r="A154" s="804"/>
      <c r="B154" s="1067"/>
      <c r="C154" s="1067"/>
      <c r="D154" s="1067"/>
      <c r="E154" s="1067"/>
      <c r="F154" s="1067"/>
      <c r="G154" s="1067"/>
      <c r="H154" s="1067"/>
      <c r="I154" s="1067"/>
      <c r="J154" s="1067"/>
      <c r="K154" s="1067"/>
      <c r="L154" s="1067"/>
      <c r="M154" s="3"/>
    </row>
    <row r="155" spans="1:14" s="2" customFormat="1" x14ac:dyDescent="0.2">
      <c r="A155" s="804"/>
      <c r="B155" s="1067"/>
      <c r="C155" s="1067"/>
      <c r="D155" s="1067"/>
      <c r="E155" s="1067"/>
      <c r="F155" s="1067"/>
      <c r="G155" s="1067"/>
      <c r="H155" s="1067"/>
      <c r="I155" s="1067"/>
      <c r="J155" s="1067"/>
      <c r="K155" s="1067"/>
      <c r="L155" s="1067"/>
      <c r="M155" s="3"/>
    </row>
    <row r="156" spans="1:14" s="2" customFormat="1" x14ac:dyDescent="0.2">
      <c r="A156" s="804"/>
      <c r="B156" s="1067"/>
      <c r="C156" s="1067"/>
      <c r="D156" s="1067"/>
      <c r="E156" s="1067"/>
      <c r="F156" s="1067"/>
      <c r="G156" s="1067"/>
      <c r="H156" s="1067"/>
      <c r="I156" s="1067"/>
      <c r="J156" s="1067"/>
      <c r="K156" s="1067"/>
      <c r="L156" s="1067"/>
      <c r="M156" s="3"/>
    </row>
    <row r="157" spans="1:14" s="2" customFormat="1" x14ac:dyDescent="0.2">
      <c r="A157" s="804"/>
      <c r="B157" s="1067"/>
      <c r="C157" s="1067"/>
      <c r="D157" s="1067"/>
      <c r="E157" s="1067"/>
      <c r="F157" s="1067"/>
      <c r="G157" s="1067"/>
      <c r="H157" s="1067"/>
      <c r="I157" s="1067"/>
      <c r="J157" s="1067"/>
      <c r="K157" s="1067"/>
      <c r="L157" s="1067"/>
      <c r="M157" s="3"/>
    </row>
    <row r="158" spans="1:14" s="2" customFormat="1" x14ac:dyDescent="0.2">
      <c r="A158" s="804"/>
      <c r="B158" s="3"/>
      <c r="C158" s="3"/>
      <c r="D158" s="3"/>
      <c r="E158" s="3"/>
      <c r="F158" s="3"/>
      <c r="G158" s="3"/>
      <c r="H158" s="3"/>
      <c r="I158" s="3"/>
      <c r="J158" s="3"/>
      <c r="K158" s="3"/>
      <c r="L158" s="3"/>
      <c r="M158" s="3"/>
    </row>
    <row r="159" spans="1:14" s="2" customFormat="1" x14ac:dyDescent="0.2">
      <c r="A159" s="804"/>
      <c r="B159" s="1072" t="s">
        <v>1192</v>
      </c>
      <c r="C159" s="1072"/>
      <c r="D159" s="1072"/>
      <c r="E159" s="1072"/>
      <c r="F159" s="1072"/>
      <c r="G159" s="1072"/>
      <c r="H159" s="1072"/>
      <c r="I159" s="1072"/>
      <c r="J159" s="1072"/>
      <c r="K159" s="1072"/>
      <c r="L159" s="1072"/>
      <c r="M159" s="3"/>
    </row>
    <row r="160" spans="1:14" s="2" customFormat="1" x14ac:dyDescent="0.2">
      <c r="A160" s="804"/>
      <c r="B160" s="1072"/>
      <c r="C160" s="1072"/>
      <c r="D160" s="1072"/>
      <c r="E160" s="1072"/>
      <c r="F160" s="1072"/>
      <c r="G160" s="1072"/>
      <c r="H160" s="1072"/>
      <c r="I160" s="1072"/>
      <c r="J160" s="1072"/>
      <c r="K160" s="1072"/>
      <c r="L160" s="1072"/>
      <c r="M160" s="3"/>
    </row>
    <row r="161" spans="1:14" s="2" customFormat="1" x14ac:dyDescent="0.2">
      <c r="A161" s="804"/>
      <c r="B161" s="3"/>
      <c r="C161" s="3"/>
      <c r="D161" s="3"/>
      <c r="E161" s="3"/>
      <c r="F161" s="3"/>
      <c r="G161" s="3"/>
      <c r="H161" s="3"/>
      <c r="I161" s="3"/>
      <c r="J161" s="3"/>
      <c r="K161" s="3"/>
      <c r="L161" s="829" t="s">
        <v>1196</v>
      </c>
      <c r="M161" s="3"/>
    </row>
    <row r="162" spans="1:14" s="2" customFormat="1" x14ac:dyDescent="0.25">
      <c r="A162" s="808" t="s">
        <v>1193</v>
      </c>
      <c r="B162" s="1070" t="s">
        <v>1166</v>
      </c>
      <c r="C162" s="1070"/>
      <c r="D162" s="1070"/>
      <c r="E162" s="1070"/>
      <c r="F162" s="1070"/>
      <c r="G162" s="1070"/>
      <c r="H162" s="1070"/>
      <c r="I162" s="1070"/>
      <c r="J162" s="1070"/>
      <c r="K162" s="1070"/>
      <c r="L162" s="1070"/>
      <c r="M162" s="3"/>
    </row>
    <row r="163" spans="1:14" s="2" customFormat="1" x14ac:dyDescent="0.2">
      <c r="A163" s="804"/>
      <c r="B163" s="3"/>
      <c r="C163" s="3"/>
      <c r="D163" s="3"/>
      <c r="E163" s="3"/>
      <c r="F163" s="3"/>
      <c r="G163" s="3"/>
      <c r="H163" s="3"/>
      <c r="I163" s="3"/>
      <c r="J163" s="3"/>
      <c r="K163" s="3"/>
      <c r="L163" s="3"/>
      <c r="M163" s="3"/>
    </row>
    <row r="164" spans="1:14" s="2" customFormat="1" ht="14.25" x14ac:dyDescent="0.2">
      <c r="A164" s="3" t="s">
        <v>1194</v>
      </c>
      <c r="B164" s="1067" t="s">
        <v>1258</v>
      </c>
      <c r="C164" s="1067"/>
      <c r="D164" s="1067"/>
      <c r="E164" s="1067"/>
      <c r="F164" s="1067"/>
      <c r="G164" s="1067"/>
      <c r="H164" s="1067"/>
      <c r="I164" s="1067"/>
      <c r="J164" s="1067"/>
      <c r="K164" s="1067"/>
      <c r="L164" s="1067"/>
      <c r="M164" s="3"/>
    </row>
    <row r="165" spans="1:14" s="2" customFormat="1" ht="14.25" x14ac:dyDescent="0.2">
      <c r="A165" s="3"/>
      <c r="B165" s="1067"/>
      <c r="C165" s="1067"/>
      <c r="D165" s="1067"/>
      <c r="E165" s="1067"/>
      <c r="F165" s="1067"/>
      <c r="G165" s="1067"/>
      <c r="H165" s="1067"/>
      <c r="I165" s="1067"/>
      <c r="J165" s="1067"/>
      <c r="K165" s="1067"/>
      <c r="L165" s="1067"/>
      <c r="M165" s="3"/>
    </row>
    <row r="166" spans="1:14" s="2" customFormat="1" x14ac:dyDescent="0.2">
      <c r="A166" s="804"/>
      <c r="B166" s="1067"/>
      <c r="C166" s="1067"/>
      <c r="D166" s="1067"/>
      <c r="E166" s="1067"/>
      <c r="F166" s="1067"/>
      <c r="G166" s="1067"/>
      <c r="H166" s="1067"/>
      <c r="I166" s="1067"/>
      <c r="J166" s="1067"/>
      <c r="K166" s="1067"/>
      <c r="L166" s="1067"/>
      <c r="M166" s="3"/>
      <c r="N166" s="921"/>
    </row>
    <row r="167" spans="1:14" s="2" customFormat="1" x14ac:dyDescent="0.2">
      <c r="A167" s="804"/>
      <c r="B167" s="814"/>
      <c r="C167" s="814"/>
      <c r="D167" s="814"/>
      <c r="E167" s="814"/>
      <c r="F167" s="814"/>
      <c r="G167" s="814"/>
      <c r="H167" s="814"/>
      <c r="I167" s="814"/>
      <c r="J167" s="814"/>
      <c r="K167" s="814"/>
      <c r="L167" s="814"/>
      <c r="M167" s="3"/>
    </row>
    <row r="168" spans="1:14" s="2" customFormat="1" x14ac:dyDescent="0.2">
      <c r="A168" s="804"/>
      <c r="B168" s="816"/>
      <c r="C168" s="814"/>
      <c r="D168" s="814"/>
      <c r="E168" s="814"/>
      <c r="F168" s="814"/>
      <c r="G168" s="814"/>
      <c r="H168" s="814"/>
      <c r="I168" s="814"/>
      <c r="J168" s="814"/>
      <c r="K168" s="814"/>
      <c r="L168" s="814"/>
      <c r="M168" s="3"/>
    </row>
    <row r="169" spans="1:14" s="2" customFormat="1" ht="15.75" x14ac:dyDescent="0.2">
      <c r="A169" s="804"/>
      <c r="B169" s="817"/>
      <c r="C169" s="814"/>
      <c r="D169" s="814"/>
      <c r="E169" s="814"/>
      <c r="F169" s="814"/>
      <c r="G169" s="814"/>
      <c r="H169" s="814"/>
      <c r="I169" s="814"/>
      <c r="J169" s="814"/>
      <c r="K169" s="814"/>
      <c r="L169" s="814"/>
      <c r="M169" s="3"/>
    </row>
    <row r="170" spans="1:14" s="2" customFormat="1" x14ac:dyDescent="0.2">
      <c r="A170" s="804"/>
      <c r="B170" s="818"/>
      <c r="C170" s="814"/>
      <c r="D170" s="814"/>
      <c r="E170" s="814"/>
      <c r="F170" s="814"/>
      <c r="G170" s="814"/>
      <c r="H170" s="814"/>
      <c r="I170" s="814"/>
      <c r="J170" s="814"/>
      <c r="K170" s="814"/>
      <c r="L170" s="814"/>
      <c r="M170" s="3"/>
    </row>
    <row r="171" spans="1:14" s="2" customFormat="1" ht="14.25" customHeight="1" x14ac:dyDescent="0.2">
      <c r="A171" s="266" t="s">
        <v>1195</v>
      </c>
      <c r="B171" s="1065" t="s">
        <v>1244</v>
      </c>
      <c r="C171" s="1065"/>
      <c r="D171" s="1065"/>
      <c r="E171" s="1065"/>
      <c r="F171" s="1065"/>
      <c r="G171" s="1065"/>
      <c r="H171" s="1065"/>
      <c r="I171" s="1065"/>
      <c r="J171" s="1065"/>
      <c r="K171" s="1065"/>
      <c r="L171" s="1065"/>
      <c r="M171" s="3"/>
    </row>
    <row r="172" spans="1:14" s="2" customFormat="1" ht="14.25" x14ac:dyDescent="0.2">
      <c r="A172" s="266"/>
      <c r="B172" s="870"/>
      <c r="C172" s="870"/>
      <c r="D172" s="870"/>
      <c r="E172" s="870"/>
      <c r="F172" s="870"/>
      <c r="G172" s="870"/>
      <c r="H172" s="870"/>
      <c r="I172" s="870"/>
      <c r="J172" s="870"/>
      <c r="K172" s="870"/>
      <c r="L172" s="870"/>
      <c r="M172" s="3"/>
    </row>
    <row r="173" spans="1:14" s="2" customFormat="1" x14ac:dyDescent="0.2">
      <c r="A173" s="871"/>
      <c r="B173" s="870" t="s">
        <v>0</v>
      </c>
      <c r="C173" s="1065" t="s">
        <v>1253</v>
      </c>
      <c r="D173" s="1065"/>
      <c r="E173" s="1065"/>
      <c r="F173" s="1065"/>
      <c r="G173" s="1065"/>
      <c r="H173" s="1065"/>
      <c r="I173" s="1065"/>
      <c r="J173" s="1065"/>
      <c r="K173" s="1065"/>
      <c r="L173" s="1065"/>
      <c r="M173" s="3"/>
    </row>
    <row r="174" spans="1:14" s="2" customFormat="1" x14ac:dyDescent="0.2">
      <c r="A174" s="871"/>
      <c r="B174" s="870"/>
      <c r="C174" s="1065"/>
      <c r="D174" s="1065"/>
      <c r="E174" s="1065"/>
      <c r="F174" s="1065"/>
      <c r="G174" s="1065"/>
      <c r="H174" s="1065"/>
      <c r="I174" s="1065"/>
      <c r="J174" s="1065"/>
      <c r="K174" s="1065"/>
      <c r="L174" s="1065"/>
      <c r="M174" s="3"/>
    </row>
    <row r="175" spans="1:14" s="2" customFormat="1" x14ac:dyDescent="0.2">
      <c r="A175" s="871"/>
      <c r="B175" s="870"/>
      <c r="C175" s="1065"/>
      <c r="D175" s="1065"/>
      <c r="E175" s="1065"/>
      <c r="F175" s="1065"/>
      <c r="G175" s="1065"/>
      <c r="H175" s="1065"/>
      <c r="I175" s="1065"/>
      <c r="J175" s="1065"/>
      <c r="K175" s="1065"/>
      <c r="L175" s="1065"/>
      <c r="M175" s="3"/>
    </row>
    <row r="176" spans="1:14" s="2" customFormat="1" x14ac:dyDescent="0.2">
      <c r="A176" s="871"/>
      <c r="B176" s="870"/>
      <c r="C176" s="870"/>
      <c r="D176" s="870"/>
      <c r="E176" s="870"/>
      <c r="F176" s="870"/>
      <c r="G176" s="870"/>
      <c r="H176" s="870"/>
      <c r="I176" s="870"/>
      <c r="J176" s="870"/>
      <c r="K176" s="870"/>
      <c r="L176" s="870"/>
      <c r="M176" s="3"/>
    </row>
    <row r="177" spans="1:13" s="2" customFormat="1" ht="47.25" customHeight="1" x14ac:dyDescent="0.2">
      <c r="A177" s="871"/>
      <c r="B177" s="870" t="s">
        <v>1</v>
      </c>
      <c r="C177" s="1065" t="s">
        <v>1268</v>
      </c>
      <c r="D177" s="1065"/>
      <c r="E177" s="1065"/>
      <c r="F177" s="1065"/>
      <c r="G177" s="1065"/>
      <c r="H177" s="1065"/>
      <c r="I177" s="1065"/>
      <c r="J177" s="1065"/>
      <c r="K177" s="1065"/>
      <c r="L177" s="1065"/>
      <c r="M177" s="3"/>
    </row>
    <row r="178" spans="1:13" s="2" customFormat="1" x14ac:dyDescent="0.2">
      <c r="A178" s="871"/>
      <c r="B178" s="858"/>
      <c r="C178" s="1065"/>
      <c r="D178" s="1065"/>
      <c r="E178" s="1065"/>
      <c r="F178" s="1065"/>
      <c r="G178" s="1065"/>
      <c r="H178" s="1065"/>
      <c r="I178" s="1065"/>
      <c r="J178" s="1065"/>
      <c r="K178" s="1065"/>
      <c r="L178" s="1065"/>
      <c r="M178" s="3"/>
    </row>
    <row r="179" spans="1:13" s="2" customFormat="1" x14ac:dyDescent="0.2">
      <c r="A179" s="871"/>
      <c r="B179" s="858"/>
      <c r="C179" s="858"/>
      <c r="D179" s="858"/>
      <c r="E179" s="858"/>
      <c r="F179" s="858"/>
      <c r="G179" s="858"/>
      <c r="H179" s="858"/>
      <c r="I179" s="858"/>
      <c r="J179" s="858"/>
      <c r="K179" s="858"/>
      <c r="L179" s="858"/>
      <c r="M179" s="3"/>
    </row>
    <row r="180" spans="1:13" s="2" customFormat="1" x14ac:dyDescent="0.25">
      <c r="A180" s="804"/>
      <c r="B180"/>
      <c r="C180" s="3"/>
      <c r="D180" s="3"/>
      <c r="E180" s="3"/>
      <c r="F180" s="3"/>
      <c r="G180" s="3"/>
      <c r="H180" s="3"/>
      <c r="I180" s="3"/>
      <c r="J180" s="3"/>
      <c r="K180" s="3"/>
      <c r="L180" s="829" t="s">
        <v>1196</v>
      </c>
      <c r="M180" s="3"/>
    </row>
    <row r="181" spans="1:13" s="2" customFormat="1" x14ac:dyDescent="0.25">
      <c r="A181" s="808" t="s">
        <v>1197</v>
      </c>
      <c r="B181" s="1070" t="s">
        <v>1167</v>
      </c>
      <c r="C181" s="1070"/>
      <c r="D181" s="1070"/>
      <c r="E181" s="1070"/>
      <c r="F181" s="1070"/>
      <c r="G181" s="1070"/>
      <c r="H181" s="1070"/>
      <c r="I181" s="1070"/>
      <c r="J181" s="1070"/>
      <c r="K181" s="1070"/>
      <c r="L181" s="1070"/>
      <c r="M181" s="3"/>
    </row>
    <row r="182" spans="1:13" s="2" customFormat="1" x14ac:dyDescent="0.25">
      <c r="A182" s="804"/>
      <c r="B182"/>
      <c r="C182" s="3"/>
      <c r="D182" s="3"/>
      <c r="E182" s="3"/>
      <c r="F182" s="3"/>
      <c r="G182" s="3"/>
      <c r="H182" s="3"/>
      <c r="I182" s="3"/>
      <c r="J182" s="3"/>
      <c r="K182" s="3"/>
      <c r="L182" s="3"/>
      <c r="M182" s="3"/>
    </row>
    <row r="183" spans="1:13" s="2" customFormat="1" ht="14.25" x14ac:dyDescent="0.2">
      <c r="A183" s="3" t="s">
        <v>1198</v>
      </c>
      <c r="B183" s="2" t="s">
        <v>1199</v>
      </c>
      <c r="C183" s="3"/>
      <c r="D183" s="3"/>
      <c r="E183" s="3"/>
      <c r="F183" s="3"/>
      <c r="G183" s="3"/>
      <c r="H183" s="3"/>
      <c r="I183" s="3"/>
      <c r="J183" s="3"/>
      <c r="K183" s="3"/>
      <c r="L183" s="3"/>
      <c r="M183" s="3"/>
    </row>
    <row r="184" spans="1:13" s="2" customFormat="1" ht="14.25" x14ac:dyDescent="0.2">
      <c r="A184" s="3"/>
      <c r="C184" s="3"/>
      <c r="D184" s="3"/>
      <c r="E184" s="3"/>
      <c r="F184" s="3"/>
      <c r="G184" s="3"/>
      <c r="H184" s="3"/>
      <c r="I184" s="3"/>
      <c r="J184" s="3"/>
      <c r="K184" s="3"/>
      <c r="L184" s="3"/>
      <c r="M184" s="3"/>
    </row>
    <row r="185" spans="1:13" s="2" customFormat="1" ht="14.25" x14ac:dyDescent="0.2">
      <c r="A185" s="3"/>
      <c r="B185" s="2" t="s">
        <v>0</v>
      </c>
      <c r="C185" s="1069" t="s">
        <v>1200</v>
      </c>
      <c r="D185" s="1069"/>
      <c r="E185" s="1069"/>
      <c r="F185" s="1069"/>
      <c r="G185" s="1069"/>
      <c r="H185" s="1069"/>
      <c r="I185" s="1069"/>
      <c r="J185" s="1069"/>
      <c r="K185" s="1069"/>
      <c r="L185" s="1069"/>
      <c r="M185" s="3"/>
    </row>
    <row r="186" spans="1:13" s="2" customFormat="1" ht="14.25" x14ac:dyDescent="0.2">
      <c r="A186" s="3"/>
      <c r="C186" s="1069"/>
      <c r="D186" s="1069"/>
      <c r="E186" s="1069"/>
      <c r="F186" s="1069"/>
      <c r="G186" s="1069"/>
      <c r="H186" s="1069"/>
      <c r="I186" s="1069"/>
      <c r="J186" s="1069"/>
      <c r="K186" s="1069"/>
      <c r="L186" s="1069"/>
      <c r="M186" s="3"/>
    </row>
    <row r="187" spans="1:13" s="2" customFormat="1" ht="14.25" x14ac:dyDescent="0.2">
      <c r="A187" s="3"/>
      <c r="C187" s="1069"/>
      <c r="D187" s="1069"/>
      <c r="E187" s="1069"/>
      <c r="F187" s="1069"/>
      <c r="G187" s="1069"/>
      <c r="H187" s="1069"/>
      <c r="I187" s="1069"/>
      <c r="J187" s="1069"/>
      <c r="K187" s="1069"/>
      <c r="L187" s="1069"/>
      <c r="M187" s="3"/>
    </row>
    <row r="188" spans="1:13" s="2" customFormat="1" ht="14.25" x14ac:dyDescent="0.2">
      <c r="A188" s="3"/>
      <c r="C188" s="1069"/>
      <c r="D188" s="1069"/>
      <c r="E188" s="1069"/>
      <c r="F188" s="1069"/>
      <c r="G188" s="1069"/>
      <c r="H188" s="1069"/>
      <c r="I188" s="1069"/>
      <c r="J188" s="1069"/>
      <c r="K188" s="1069"/>
      <c r="L188" s="1069"/>
      <c r="M188" s="3"/>
    </row>
    <row r="189" spans="1:13" s="2" customFormat="1" ht="14.25" x14ac:dyDescent="0.2">
      <c r="A189" s="3"/>
      <c r="C189" s="1069"/>
      <c r="D189" s="1069"/>
      <c r="E189" s="1069"/>
      <c r="F189" s="1069"/>
      <c r="G189" s="1069"/>
      <c r="H189" s="1069"/>
      <c r="I189" s="1069"/>
      <c r="J189" s="1069"/>
      <c r="K189" s="1069"/>
      <c r="L189" s="1069"/>
      <c r="M189" s="3"/>
    </row>
    <row r="190" spans="1:13" s="2" customFormat="1" ht="14.25" x14ac:dyDescent="0.2">
      <c r="A190" s="3"/>
      <c r="C190" s="819"/>
      <c r="D190" s="819"/>
      <c r="E190" s="819"/>
      <c r="F190" s="819"/>
      <c r="G190" s="819"/>
      <c r="H190" s="819"/>
      <c r="I190" s="819"/>
      <c r="J190" s="819"/>
      <c r="K190" s="819"/>
      <c r="L190" s="819"/>
      <c r="M190" s="3"/>
    </row>
    <row r="191" spans="1:13" s="2" customFormat="1" ht="14.25" x14ac:dyDescent="0.2">
      <c r="A191" s="3"/>
      <c r="B191" s="2" t="s">
        <v>1</v>
      </c>
      <c r="C191" s="1069" t="s">
        <v>1201</v>
      </c>
      <c r="D191" s="1069"/>
      <c r="E191" s="1069"/>
      <c r="F191" s="1069"/>
      <c r="G191" s="1069"/>
      <c r="H191" s="1069"/>
      <c r="I191" s="1069"/>
      <c r="J191" s="1069"/>
      <c r="K191" s="1069"/>
      <c r="L191" s="1069"/>
      <c r="M191" s="3"/>
    </row>
    <row r="192" spans="1:13" s="2" customFormat="1" ht="14.25" x14ac:dyDescent="0.2">
      <c r="A192" s="3"/>
      <c r="C192" s="1069"/>
      <c r="D192" s="1069"/>
      <c r="E192" s="1069"/>
      <c r="F192" s="1069"/>
      <c r="G192" s="1069"/>
      <c r="H192" s="1069"/>
      <c r="I192" s="1069"/>
      <c r="J192" s="1069"/>
      <c r="K192" s="1069"/>
      <c r="L192" s="1069"/>
      <c r="M192" s="3"/>
    </row>
    <row r="193" spans="1:14" s="2" customFormat="1" x14ac:dyDescent="0.25">
      <c r="A193" s="804"/>
      <c r="B193"/>
      <c r="C193" s="1069"/>
      <c r="D193" s="1069"/>
      <c r="E193" s="1069"/>
      <c r="F193" s="1069"/>
      <c r="G193" s="1069"/>
      <c r="H193" s="1069"/>
      <c r="I193" s="1069"/>
      <c r="J193" s="1069"/>
      <c r="K193" s="1069"/>
      <c r="L193" s="1069"/>
      <c r="M193" s="3"/>
    </row>
    <row r="194" spans="1:14" s="2" customFormat="1" x14ac:dyDescent="0.25">
      <c r="A194" s="804"/>
      <c r="B194"/>
      <c r="C194" s="814"/>
      <c r="D194" s="814"/>
      <c r="E194" s="814"/>
      <c r="F194" s="814"/>
      <c r="G194" s="814"/>
      <c r="H194" s="814"/>
      <c r="I194" s="814"/>
      <c r="J194" s="814"/>
      <c r="K194" s="814"/>
      <c r="L194" s="814"/>
      <c r="M194" s="3"/>
    </row>
    <row r="195" spans="1:14" s="2" customFormat="1" x14ac:dyDescent="0.2">
      <c r="A195" s="804"/>
      <c r="B195" s="2" t="s">
        <v>3</v>
      </c>
      <c r="C195" s="1067" t="s">
        <v>1254</v>
      </c>
      <c r="D195" s="1067"/>
      <c r="E195" s="1067"/>
      <c r="F195" s="1067"/>
      <c r="G195" s="1067"/>
      <c r="H195" s="1067"/>
      <c r="I195" s="1067"/>
      <c r="J195" s="1067"/>
      <c r="K195" s="1067"/>
      <c r="L195" s="1067"/>
      <c r="M195" s="3"/>
      <c r="N195" s="18"/>
    </row>
    <row r="196" spans="1:14" s="2" customFormat="1" x14ac:dyDescent="0.25">
      <c r="A196" s="804"/>
      <c r="B196"/>
      <c r="C196" s="1067"/>
      <c r="D196" s="1067"/>
      <c r="E196" s="1067"/>
      <c r="F196" s="1067"/>
      <c r="G196" s="1067"/>
      <c r="H196" s="1067"/>
      <c r="I196" s="1067"/>
      <c r="J196" s="1067"/>
      <c r="K196" s="1067"/>
      <c r="L196" s="1067"/>
      <c r="M196" s="3"/>
    </row>
    <row r="197" spans="1:14" s="2" customFormat="1" x14ac:dyDescent="0.25">
      <c r="A197" s="804"/>
      <c r="B197"/>
      <c r="C197" s="1067"/>
      <c r="D197" s="1067"/>
      <c r="E197" s="1067"/>
      <c r="F197" s="1067"/>
      <c r="G197" s="1067"/>
      <c r="H197" s="1067"/>
      <c r="I197" s="1067"/>
      <c r="J197" s="1067"/>
      <c r="K197" s="1067"/>
      <c r="L197" s="1067"/>
      <c r="M197" s="3"/>
    </row>
    <row r="198" spans="1:14" s="2" customFormat="1" x14ac:dyDescent="0.25">
      <c r="A198" s="804"/>
      <c r="B198"/>
      <c r="C198" s="1067"/>
      <c r="D198" s="1067"/>
      <c r="E198" s="1067"/>
      <c r="F198" s="1067"/>
      <c r="G198" s="1067"/>
      <c r="H198" s="1067"/>
      <c r="I198" s="1067"/>
      <c r="J198" s="1067"/>
      <c r="K198" s="1067"/>
      <c r="L198" s="1067"/>
      <c r="M198" s="3"/>
    </row>
    <row r="199" spans="1:14" s="2" customFormat="1" x14ac:dyDescent="0.25">
      <c r="A199" s="804"/>
      <c r="B199"/>
      <c r="C199" s="809"/>
      <c r="D199" s="3"/>
      <c r="E199" s="3"/>
      <c r="F199" s="3"/>
      <c r="G199" s="3"/>
      <c r="H199" s="3"/>
      <c r="I199" s="3"/>
      <c r="J199" s="3"/>
      <c r="K199" s="3"/>
      <c r="L199" s="3"/>
      <c r="M199" s="3"/>
    </row>
    <row r="200" spans="1:14" s="2" customFormat="1" x14ac:dyDescent="0.25">
      <c r="A200" s="804"/>
      <c r="B200"/>
      <c r="C200" s="809"/>
      <c r="D200" s="3"/>
      <c r="E200" s="3"/>
      <c r="F200" s="3"/>
      <c r="G200" s="3"/>
      <c r="H200" s="3"/>
      <c r="I200" s="3"/>
      <c r="J200" s="3"/>
      <c r="K200" s="3"/>
      <c r="L200" s="3"/>
      <c r="M200" s="3"/>
    </row>
    <row r="201" spans="1:14" s="2" customFormat="1" x14ac:dyDescent="0.25">
      <c r="A201" s="804"/>
      <c r="B201"/>
      <c r="C201" s="809" t="s">
        <v>1110</v>
      </c>
      <c r="D201" s="3"/>
      <c r="E201" s="3"/>
      <c r="F201" s="3"/>
      <c r="G201" s="3"/>
      <c r="H201" s="3"/>
      <c r="I201" s="3"/>
      <c r="J201" s="3"/>
      <c r="K201" s="3"/>
      <c r="M201" s="3"/>
    </row>
    <row r="202" spans="1:14" s="2" customFormat="1" x14ac:dyDescent="0.25">
      <c r="A202" s="804"/>
      <c r="B202"/>
      <c r="C202" s="809"/>
      <c r="D202" s="3"/>
      <c r="E202" s="3"/>
      <c r="F202" s="3"/>
      <c r="G202" s="3"/>
      <c r="H202" s="3"/>
      <c r="I202" s="3"/>
      <c r="J202" s="3"/>
      <c r="K202" s="3"/>
      <c r="M202" s="3"/>
    </row>
    <row r="203" spans="1:14" s="2" customFormat="1" x14ac:dyDescent="0.25">
      <c r="A203" s="804"/>
      <c r="B203"/>
      <c r="C203" s="809"/>
      <c r="D203" s="3"/>
      <c r="E203" s="3"/>
      <c r="F203" s="3"/>
      <c r="G203" s="3"/>
      <c r="H203" s="3"/>
      <c r="I203" s="3"/>
      <c r="J203" s="3"/>
      <c r="K203" s="3"/>
      <c r="M203" s="3"/>
    </row>
    <row r="204" spans="1:14" s="2" customFormat="1" x14ac:dyDescent="0.25">
      <c r="A204" s="804"/>
      <c r="B204"/>
      <c r="C204" s="809"/>
      <c r="D204" s="3"/>
      <c r="E204" s="3"/>
      <c r="F204" s="3"/>
      <c r="G204" s="3"/>
      <c r="H204" s="3"/>
      <c r="I204" s="3"/>
      <c r="J204" s="3"/>
      <c r="K204" s="3"/>
      <c r="M204" s="3"/>
    </row>
    <row r="205" spans="1:14" s="2" customFormat="1" x14ac:dyDescent="0.25">
      <c r="A205" s="804"/>
      <c r="B205"/>
      <c r="C205" s="809"/>
      <c r="D205" s="3"/>
      <c r="E205" s="3"/>
      <c r="F205" s="3"/>
      <c r="G205" s="3"/>
      <c r="H205" s="3"/>
      <c r="I205" s="3"/>
      <c r="J205" s="3"/>
      <c r="K205" s="3"/>
      <c r="M205" s="3"/>
    </row>
    <row r="206" spans="1:14" s="2" customFormat="1" x14ac:dyDescent="0.25">
      <c r="A206" s="804"/>
      <c r="B206"/>
      <c r="C206" s="809"/>
      <c r="D206" s="3"/>
      <c r="E206" s="3"/>
      <c r="F206" s="3"/>
      <c r="G206" s="3"/>
      <c r="H206" s="3"/>
      <c r="I206" s="3"/>
      <c r="J206" s="3"/>
      <c r="K206" s="3"/>
      <c r="M206" s="3"/>
    </row>
    <row r="207" spans="1:14" s="2" customFormat="1" x14ac:dyDescent="0.25">
      <c r="A207" s="804"/>
      <c r="B207"/>
      <c r="C207" s="809"/>
      <c r="D207" s="3"/>
      <c r="E207" s="3"/>
      <c r="F207" s="3"/>
      <c r="G207" s="3"/>
      <c r="H207" s="3"/>
      <c r="I207" s="3"/>
      <c r="J207" s="3"/>
      <c r="K207" s="3"/>
      <c r="M207" s="3"/>
    </row>
    <row r="208" spans="1:14" s="2" customFormat="1" x14ac:dyDescent="0.25">
      <c r="A208" s="804"/>
      <c r="B208"/>
      <c r="C208" s="809"/>
      <c r="D208" s="3"/>
      <c r="E208" s="3"/>
      <c r="F208" s="3"/>
      <c r="G208" s="3"/>
      <c r="H208" s="3"/>
      <c r="I208" s="3"/>
      <c r="J208" s="3"/>
      <c r="K208" s="3"/>
      <c r="M208" s="3"/>
    </row>
    <row r="209" spans="1:13" s="2" customFormat="1" x14ac:dyDescent="0.25">
      <c r="A209" s="804"/>
      <c r="B209"/>
      <c r="C209" s="809"/>
      <c r="D209" s="3"/>
      <c r="E209" s="3"/>
      <c r="F209" s="3"/>
      <c r="G209" s="3"/>
      <c r="H209" s="3"/>
      <c r="I209" s="3"/>
      <c r="J209" s="3"/>
      <c r="K209" s="3"/>
      <c r="M209" s="3"/>
    </row>
    <row r="210" spans="1:13" s="2" customFormat="1" x14ac:dyDescent="0.25">
      <c r="A210" s="804"/>
      <c r="B210"/>
      <c r="C210" s="809"/>
      <c r="D210" s="3"/>
      <c r="E210" s="3"/>
      <c r="F210" s="3"/>
      <c r="G210" s="3"/>
      <c r="H210" s="3"/>
      <c r="I210" s="3"/>
      <c r="J210" s="3"/>
      <c r="K210" s="3"/>
      <c r="M210" s="3"/>
    </row>
    <row r="211" spans="1:13" s="2" customFormat="1" x14ac:dyDescent="0.25">
      <c r="A211" s="804"/>
      <c r="B211"/>
      <c r="C211" s="809"/>
      <c r="D211" s="3"/>
      <c r="E211" s="3"/>
      <c r="F211" s="3"/>
      <c r="G211" s="3"/>
      <c r="H211" s="3"/>
      <c r="I211" s="3"/>
      <c r="J211" s="3"/>
      <c r="K211" s="3"/>
      <c r="M211" s="3"/>
    </row>
    <row r="212" spans="1:13" s="2" customFormat="1" x14ac:dyDescent="0.25">
      <c r="A212" s="804"/>
      <c r="B212"/>
      <c r="C212" s="809"/>
      <c r="D212" s="3"/>
      <c r="E212" s="3"/>
      <c r="F212" s="3"/>
      <c r="G212" s="3"/>
      <c r="H212" s="3"/>
      <c r="I212" s="3"/>
      <c r="J212" s="3"/>
      <c r="K212" s="3"/>
      <c r="M212" s="3"/>
    </row>
    <row r="213" spans="1:13" s="2" customFormat="1" x14ac:dyDescent="0.25">
      <c r="A213" s="804"/>
      <c r="B213"/>
      <c r="C213" s="809"/>
      <c r="D213" s="3"/>
      <c r="E213" s="3"/>
      <c r="F213" s="3"/>
      <c r="G213" s="3"/>
      <c r="H213" s="3"/>
      <c r="I213" s="3"/>
      <c r="J213" s="3"/>
      <c r="K213" s="3"/>
      <c r="M213" s="3"/>
    </row>
    <row r="214" spans="1:13" s="2" customFormat="1" x14ac:dyDescent="0.25">
      <c r="A214" s="804"/>
      <c r="B214"/>
      <c r="C214" s="809"/>
      <c r="D214" s="3"/>
      <c r="E214" s="3"/>
      <c r="F214" s="3"/>
      <c r="G214" s="3"/>
      <c r="H214" s="3"/>
      <c r="I214" s="3"/>
      <c r="J214" s="3"/>
      <c r="K214" s="3"/>
      <c r="M214" s="3"/>
    </row>
    <row r="215" spans="1:13" s="2" customFormat="1" x14ac:dyDescent="0.25">
      <c r="A215" s="804"/>
      <c r="B215"/>
      <c r="C215" s="809"/>
      <c r="D215" s="3"/>
      <c r="E215" s="3"/>
      <c r="F215" s="3"/>
      <c r="G215" s="3"/>
      <c r="H215" s="3"/>
      <c r="I215" s="3"/>
      <c r="J215" s="3"/>
      <c r="K215" s="3"/>
      <c r="M215" s="3"/>
    </row>
    <row r="216" spans="1:13" s="2" customFormat="1" x14ac:dyDescent="0.25">
      <c r="A216" s="804"/>
      <c r="B216"/>
      <c r="C216" s="809"/>
      <c r="D216" s="3"/>
      <c r="E216" s="3"/>
      <c r="F216" s="3"/>
      <c r="G216" s="3"/>
      <c r="H216" s="3"/>
      <c r="I216" s="3"/>
      <c r="J216" s="3"/>
      <c r="K216" s="3"/>
      <c r="M216" s="3"/>
    </row>
    <row r="217" spans="1:13" s="2" customFormat="1" x14ac:dyDescent="0.25">
      <c r="A217" s="804"/>
      <c r="B217"/>
      <c r="C217" s="809"/>
      <c r="D217" s="3"/>
      <c r="E217" s="3"/>
      <c r="F217" s="3"/>
      <c r="G217" s="3"/>
      <c r="H217" s="3"/>
      <c r="I217" s="3"/>
      <c r="J217" s="3"/>
      <c r="K217" s="3"/>
      <c r="M217" s="3"/>
    </row>
    <row r="218" spans="1:13" s="2" customFormat="1" x14ac:dyDescent="0.25">
      <c r="A218" s="804"/>
      <c r="B218"/>
      <c r="C218" s="809"/>
      <c r="D218" s="3"/>
      <c r="E218" s="3"/>
      <c r="F218" s="3"/>
      <c r="G218" s="3"/>
      <c r="H218" s="3"/>
      <c r="I218" s="3"/>
      <c r="J218" s="3"/>
      <c r="K218" s="3"/>
      <c r="M218" s="3"/>
    </row>
    <row r="219" spans="1:13" s="2" customFormat="1" x14ac:dyDescent="0.25">
      <c r="A219" s="804"/>
      <c r="B219"/>
      <c r="C219" s="809"/>
      <c r="D219" s="3"/>
      <c r="E219" s="3"/>
      <c r="F219" s="3"/>
      <c r="G219" s="3"/>
      <c r="H219" s="3"/>
      <c r="I219" s="3"/>
      <c r="J219" s="3"/>
      <c r="K219" s="3"/>
      <c r="M219" s="3"/>
    </row>
    <row r="220" spans="1:13" s="2" customFormat="1" x14ac:dyDescent="0.25">
      <c r="A220" s="804"/>
      <c r="B220"/>
      <c r="C220" s="809"/>
      <c r="D220" s="3"/>
      <c r="E220" s="3"/>
      <c r="F220" s="3"/>
      <c r="G220" s="3"/>
      <c r="H220" s="3"/>
      <c r="I220" s="3"/>
      <c r="J220" s="3"/>
      <c r="K220" s="3"/>
      <c r="M220" s="3"/>
    </row>
    <row r="221" spans="1:13" s="2" customFormat="1" x14ac:dyDescent="0.25">
      <c r="A221" s="804"/>
      <c r="B221"/>
      <c r="C221" s="809"/>
      <c r="D221" s="3"/>
      <c r="E221" s="3"/>
      <c r="F221" s="3"/>
      <c r="G221" s="3"/>
      <c r="H221" s="3"/>
      <c r="I221" s="3"/>
      <c r="J221" s="3"/>
      <c r="K221" s="3"/>
      <c r="M221" s="3"/>
    </row>
    <row r="222" spans="1:13" s="2" customFormat="1" x14ac:dyDescent="0.25">
      <c r="A222" s="804"/>
      <c r="B222"/>
      <c r="C222" s="809"/>
      <c r="D222" s="3"/>
      <c r="E222" s="3"/>
      <c r="F222" s="3"/>
      <c r="G222" s="3"/>
      <c r="H222" s="3"/>
      <c r="I222" s="3"/>
      <c r="J222" s="3"/>
      <c r="K222" s="3"/>
      <c r="M222" s="3"/>
    </row>
    <row r="223" spans="1:13" s="2" customFormat="1" x14ac:dyDescent="0.25">
      <c r="A223" s="804"/>
      <c r="B223"/>
      <c r="C223" s="3"/>
      <c r="D223" s="3"/>
      <c r="E223" s="3"/>
      <c r="F223" s="3"/>
      <c r="G223" s="3"/>
      <c r="H223" s="3"/>
      <c r="I223" s="3"/>
      <c r="J223" s="3"/>
      <c r="K223" s="3"/>
      <c r="L223" s="829" t="s">
        <v>1196</v>
      </c>
      <c r="M223" s="3"/>
    </row>
    <row r="224" spans="1:13" s="2" customFormat="1" x14ac:dyDescent="0.25">
      <c r="A224" s="804"/>
      <c r="B224"/>
      <c r="C224" s="3"/>
      <c r="D224" s="3"/>
      <c r="E224" s="3"/>
      <c r="F224" s="3"/>
      <c r="G224" s="3"/>
      <c r="H224" s="3"/>
      <c r="I224" s="3"/>
      <c r="J224" s="3"/>
      <c r="K224" s="3"/>
      <c r="L224" s="3"/>
      <c r="M224" s="3"/>
    </row>
    <row r="225" spans="1:13" s="2" customFormat="1" x14ac:dyDescent="0.25">
      <c r="A225" s="804"/>
      <c r="B225"/>
      <c r="C225" s="3"/>
      <c r="D225" s="3"/>
      <c r="E225" s="3"/>
      <c r="F225" s="3"/>
      <c r="G225" s="3"/>
      <c r="H225" s="3"/>
      <c r="I225" s="3"/>
      <c r="J225" s="3"/>
      <c r="K225" s="3"/>
      <c r="L225" s="3"/>
      <c r="M225" s="3"/>
    </row>
    <row r="226" spans="1:13" s="2" customFormat="1" x14ac:dyDescent="0.25">
      <c r="A226" s="804"/>
      <c r="B226"/>
      <c r="C226" s="3"/>
      <c r="D226" s="3"/>
      <c r="E226" s="3"/>
      <c r="F226" s="3"/>
      <c r="G226" s="3"/>
      <c r="H226" s="3"/>
      <c r="I226" s="3"/>
      <c r="J226" s="3"/>
      <c r="K226" s="3"/>
      <c r="L226" s="3"/>
      <c r="M226" s="3"/>
    </row>
    <row r="227" spans="1:13" s="2" customFormat="1" x14ac:dyDescent="0.25">
      <c r="A227" s="804"/>
      <c r="B227"/>
      <c r="C227" s="3"/>
      <c r="D227" s="3"/>
      <c r="E227" s="3"/>
      <c r="F227" s="3"/>
      <c r="G227" s="3"/>
      <c r="H227" s="3"/>
      <c r="I227" s="3"/>
      <c r="J227" s="3"/>
      <c r="K227" s="3"/>
      <c r="L227" s="3"/>
      <c r="M227" s="3"/>
    </row>
    <row r="228" spans="1:13" s="2" customFormat="1" x14ac:dyDescent="0.25">
      <c r="A228" s="808" t="s">
        <v>1204</v>
      </c>
      <c r="B228" s="1068" t="s">
        <v>1205</v>
      </c>
      <c r="C228" s="1068"/>
      <c r="D228" s="1068"/>
      <c r="E228" s="1068"/>
      <c r="F228" s="1068"/>
      <c r="G228" s="1068"/>
      <c r="H228" s="1068"/>
      <c r="I228" s="1068"/>
      <c r="J228" s="1068"/>
      <c r="K228" s="1068"/>
      <c r="L228" s="1068"/>
      <c r="M228" s="3"/>
    </row>
    <row r="229" spans="1:13" s="2" customFormat="1" x14ac:dyDescent="0.2">
      <c r="A229" s="804"/>
      <c r="B229" s="818"/>
      <c r="C229" s="814"/>
      <c r="D229" s="814"/>
      <c r="E229" s="814"/>
      <c r="F229" s="814"/>
      <c r="G229" s="814"/>
      <c r="H229" s="814"/>
      <c r="I229" s="814"/>
      <c r="J229" s="814"/>
      <c r="K229" s="814"/>
      <c r="L229" s="814"/>
      <c r="M229" s="3"/>
    </row>
    <row r="230" spans="1:13" s="2" customFormat="1" ht="14.25" x14ac:dyDescent="0.2">
      <c r="A230" s="11" t="s">
        <v>1203</v>
      </c>
      <c r="B230" s="1069" t="s">
        <v>1215</v>
      </c>
      <c r="C230" s="1069"/>
      <c r="D230" s="1069"/>
      <c r="E230" s="1069"/>
      <c r="F230" s="1069"/>
      <c r="G230" s="1069"/>
      <c r="H230" s="1069"/>
      <c r="I230" s="1069"/>
      <c r="J230" s="1069"/>
      <c r="K230" s="1069"/>
      <c r="L230" s="1069"/>
      <c r="M230" s="3"/>
    </row>
    <row r="231" spans="1:13" s="2" customFormat="1" x14ac:dyDescent="0.2">
      <c r="A231" s="265"/>
      <c r="B231" s="1069"/>
      <c r="C231" s="1069"/>
      <c r="D231" s="1069"/>
      <c r="E231" s="1069"/>
      <c r="F231" s="1069"/>
      <c r="G231" s="1069"/>
      <c r="H231" s="1069"/>
      <c r="I231" s="1069"/>
      <c r="J231" s="1069"/>
      <c r="K231" s="1069"/>
      <c r="L231" s="1069"/>
      <c r="M231" s="3"/>
    </row>
    <row r="232" spans="1:13" s="2" customFormat="1" x14ac:dyDescent="0.2">
      <c r="A232" s="265"/>
      <c r="B232" s="1069"/>
      <c r="C232" s="1069"/>
      <c r="D232" s="1069"/>
      <c r="E232" s="1069"/>
      <c r="F232" s="1069"/>
      <c r="G232" s="1069"/>
      <c r="H232" s="1069"/>
      <c r="I232" s="1069"/>
      <c r="J232" s="1069"/>
      <c r="K232" s="1069"/>
      <c r="L232" s="1069"/>
      <c r="M232" s="3"/>
    </row>
    <row r="233" spans="1:13" s="2" customFormat="1" ht="14.25" x14ac:dyDescent="0.2">
      <c r="A233" s="11" t="s">
        <v>1206</v>
      </c>
      <c r="B233" s="1067" t="s">
        <v>1252</v>
      </c>
      <c r="C233" s="1067"/>
      <c r="D233" s="1067"/>
      <c r="E233" s="1067"/>
      <c r="F233" s="1067"/>
      <c r="G233" s="1067"/>
      <c r="H233" s="1067"/>
      <c r="I233" s="1067"/>
      <c r="J233" s="1067"/>
      <c r="K233" s="1067"/>
      <c r="L233" s="1067"/>
      <c r="M233" s="3"/>
    </row>
    <row r="234" spans="1:13" s="2" customFormat="1" x14ac:dyDescent="0.2">
      <c r="A234" s="265"/>
      <c r="B234" s="1067"/>
      <c r="C234" s="1067"/>
      <c r="D234" s="1067"/>
      <c r="E234" s="1067"/>
      <c r="F234" s="1067"/>
      <c r="G234" s="1067"/>
      <c r="H234" s="1067"/>
      <c r="I234" s="1067"/>
      <c r="J234" s="1067"/>
      <c r="K234" s="1067"/>
      <c r="L234" s="1067"/>
      <c r="M234" s="3"/>
    </row>
    <row r="235" spans="1:13" s="2" customFormat="1" x14ac:dyDescent="0.2">
      <c r="A235" s="265"/>
      <c r="B235" s="1067"/>
      <c r="C235" s="1067"/>
      <c r="D235" s="1067"/>
      <c r="E235" s="1067"/>
      <c r="F235" s="1067"/>
      <c r="G235" s="1067"/>
      <c r="H235" s="1067"/>
      <c r="I235" s="1067"/>
      <c r="J235" s="1067"/>
      <c r="K235" s="1067"/>
      <c r="L235" s="1067"/>
      <c r="M235" s="3"/>
    </row>
    <row r="236" spans="1:13" s="2" customFormat="1" x14ac:dyDescent="0.2">
      <c r="A236" s="265"/>
      <c r="B236" s="1067"/>
      <c r="C236" s="1067"/>
      <c r="D236" s="1067"/>
      <c r="E236" s="1067"/>
      <c r="F236" s="1067"/>
      <c r="G236" s="1067"/>
      <c r="H236" s="1067"/>
      <c r="I236" s="1067"/>
      <c r="J236" s="1067"/>
      <c r="K236" s="1067"/>
      <c r="L236" s="1067"/>
      <c r="M236" s="3"/>
    </row>
    <row r="237" spans="1:13" s="2" customFormat="1" x14ac:dyDescent="0.2">
      <c r="A237" s="265"/>
      <c r="B237" s="1067"/>
      <c r="C237" s="1067"/>
      <c r="D237" s="1067"/>
      <c r="E237" s="1067"/>
      <c r="F237" s="1067"/>
      <c r="G237" s="1067"/>
      <c r="H237" s="1067"/>
      <c r="I237" s="1067"/>
      <c r="J237" s="1067"/>
      <c r="K237" s="1067"/>
      <c r="L237" s="1067"/>
      <c r="M237" s="3"/>
    </row>
    <row r="238" spans="1:13" s="2" customFormat="1" x14ac:dyDescent="0.2">
      <c r="A238" s="265"/>
      <c r="B238" s="11"/>
      <c r="C238" s="11"/>
      <c r="D238" s="11"/>
      <c r="E238" s="11"/>
      <c r="F238" s="11"/>
      <c r="G238" s="11"/>
      <c r="H238" s="11"/>
      <c r="I238" s="11"/>
      <c r="J238" s="11"/>
      <c r="K238" s="11"/>
      <c r="L238" s="829" t="s">
        <v>1196</v>
      </c>
      <c r="M238" s="3"/>
    </row>
    <row r="239" spans="1:13" s="2" customFormat="1" x14ac:dyDescent="0.25">
      <c r="A239" s="808" t="s">
        <v>1207</v>
      </c>
      <c r="B239" s="1068" t="s">
        <v>1208</v>
      </c>
      <c r="C239" s="1068"/>
      <c r="D239" s="1068"/>
      <c r="E239" s="1068"/>
      <c r="F239" s="1068"/>
      <c r="G239" s="1068"/>
      <c r="H239" s="1068"/>
      <c r="I239" s="1068"/>
      <c r="J239" s="1068"/>
      <c r="K239" s="1068"/>
      <c r="L239" s="1068"/>
      <c r="M239" s="3"/>
    </row>
    <row r="240" spans="1:13" s="2" customFormat="1" x14ac:dyDescent="0.2">
      <c r="A240" s="265"/>
      <c r="B240" s="11"/>
      <c r="C240" s="11"/>
      <c r="D240" s="11"/>
      <c r="E240" s="11"/>
      <c r="F240" s="11"/>
      <c r="G240" s="11"/>
      <c r="H240" s="11"/>
      <c r="I240" s="11"/>
      <c r="J240" s="11"/>
      <c r="K240" s="11"/>
      <c r="L240" s="11"/>
      <c r="M240" s="3"/>
    </row>
    <row r="241" spans="1:24" s="2" customFormat="1" ht="14.25" x14ac:dyDescent="0.2">
      <c r="A241" s="11" t="s">
        <v>1173</v>
      </c>
      <c r="B241" s="1065" t="s">
        <v>1371</v>
      </c>
      <c r="C241" s="1065"/>
      <c r="D241" s="1065"/>
      <c r="E241" s="1065"/>
      <c r="F241" s="1065"/>
      <c r="G241" s="1065"/>
      <c r="H241" s="1065"/>
      <c r="I241" s="1065"/>
      <c r="J241" s="1065"/>
      <c r="K241" s="1065"/>
      <c r="L241" s="1065"/>
      <c r="M241" s="3"/>
    </row>
    <row r="242" spans="1:24" s="2" customFormat="1" ht="14.25" x14ac:dyDescent="0.2">
      <c r="A242" s="11"/>
      <c r="B242" s="1065"/>
      <c r="C242" s="1065"/>
      <c r="D242" s="1065"/>
      <c r="E242" s="1065"/>
      <c r="F242" s="1065"/>
      <c r="G242" s="1065"/>
      <c r="H242" s="1065"/>
      <c r="I242" s="1065"/>
      <c r="J242" s="1065"/>
      <c r="K242" s="1065"/>
      <c r="L242" s="1065"/>
      <c r="M242" s="3"/>
    </row>
    <row r="243" spans="1:24" s="2" customFormat="1" x14ac:dyDescent="0.2">
      <c r="A243" s="265"/>
      <c r="B243" s="1065"/>
      <c r="C243" s="1065"/>
      <c r="D243" s="1065"/>
      <c r="E243" s="1065"/>
      <c r="F243" s="1065"/>
      <c r="G243" s="1065"/>
      <c r="H243" s="1065"/>
      <c r="I243" s="1065"/>
      <c r="J243" s="1065"/>
      <c r="K243" s="1065"/>
      <c r="L243" s="1065"/>
      <c r="M243" s="3"/>
    </row>
    <row r="244" spans="1:24" s="2" customFormat="1" ht="14.25" x14ac:dyDescent="0.2">
      <c r="A244" s="11" t="s">
        <v>1209</v>
      </c>
      <c r="B244" s="1067" t="s">
        <v>1372</v>
      </c>
      <c r="C244" s="1067"/>
      <c r="D244" s="1067"/>
      <c r="E244" s="1067"/>
      <c r="F244" s="1067"/>
      <c r="G244" s="1067"/>
      <c r="H244" s="1067"/>
      <c r="I244" s="1067"/>
      <c r="J244" s="1067"/>
      <c r="K244" s="1067"/>
      <c r="L244" s="1067"/>
      <c r="M244" s="3"/>
    </row>
    <row r="245" spans="1:24" s="2" customFormat="1" x14ac:dyDescent="0.2">
      <c r="A245" s="265"/>
      <c r="B245" s="1067"/>
      <c r="C245" s="1067"/>
      <c r="D245" s="1067"/>
      <c r="E245" s="1067"/>
      <c r="F245" s="1067"/>
      <c r="G245" s="1067"/>
      <c r="H245" s="1067"/>
      <c r="I245" s="1067"/>
      <c r="J245" s="1067"/>
      <c r="K245" s="1067"/>
      <c r="L245" s="1067"/>
      <c r="M245" s="3"/>
    </row>
    <row r="246" spans="1:24" s="2" customFormat="1" x14ac:dyDescent="0.2">
      <c r="A246" s="265"/>
      <c r="B246" s="1067"/>
      <c r="C246" s="1067"/>
      <c r="D246" s="1067"/>
      <c r="E246" s="1067"/>
      <c r="F246" s="1067"/>
      <c r="G246" s="1067"/>
      <c r="H246" s="1067"/>
      <c r="I246" s="1067"/>
      <c r="J246" s="1067"/>
      <c r="K246" s="1067"/>
      <c r="L246" s="1067"/>
      <c r="M246" s="3"/>
    </row>
    <row r="247" spans="1:24" s="2" customFormat="1" x14ac:dyDescent="0.2">
      <c r="A247" s="265"/>
      <c r="B247" s="1067"/>
      <c r="C247" s="1067"/>
      <c r="D247" s="1067"/>
      <c r="E247" s="1067"/>
      <c r="F247" s="1067"/>
      <c r="G247" s="1067"/>
      <c r="H247" s="1067"/>
      <c r="I247" s="1067"/>
      <c r="J247" s="1067"/>
      <c r="K247" s="1067"/>
      <c r="L247" s="1067"/>
      <c r="M247" s="3"/>
    </row>
    <row r="248" spans="1:24" s="2" customFormat="1" x14ac:dyDescent="0.2">
      <c r="A248" s="265"/>
      <c r="B248" s="1067"/>
      <c r="C248" s="1067"/>
      <c r="D248" s="1067"/>
      <c r="E248" s="1067"/>
      <c r="F248" s="1067"/>
      <c r="G248" s="1067"/>
      <c r="H248" s="1067"/>
      <c r="I248" s="1067"/>
      <c r="J248" s="1067"/>
      <c r="K248" s="1067"/>
      <c r="L248" s="1067"/>
      <c r="M248" s="3"/>
    </row>
    <row r="249" spans="1:24" s="2" customFormat="1" x14ac:dyDescent="0.2">
      <c r="A249" s="265"/>
      <c r="B249" s="11"/>
      <c r="C249" s="11"/>
      <c r="D249" s="11"/>
      <c r="E249" s="11"/>
      <c r="F249" s="11"/>
      <c r="G249" s="11"/>
      <c r="H249" s="11"/>
      <c r="I249" s="11"/>
      <c r="J249" s="11"/>
      <c r="K249" s="11"/>
      <c r="L249" s="11"/>
      <c r="M249" s="3"/>
    </row>
    <row r="250" spans="1:24" s="2" customFormat="1" ht="14.25" x14ac:dyDescent="0.2">
      <c r="A250" s="789" t="s">
        <v>1210</v>
      </c>
      <c r="B250" s="1065" t="s">
        <v>1373</v>
      </c>
      <c r="C250" s="1065"/>
      <c r="D250" s="1065"/>
      <c r="E250" s="1065"/>
      <c r="F250" s="1065"/>
      <c r="G250" s="1065"/>
      <c r="H250" s="1065"/>
      <c r="I250" s="1065"/>
      <c r="J250" s="1065"/>
      <c r="K250" s="1065"/>
      <c r="L250" s="1065"/>
      <c r="M250" s="3"/>
    </row>
    <row r="251" spans="1:24" s="2" customFormat="1" x14ac:dyDescent="0.2">
      <c r="A251" s="867"/>
      <c r="B251" s="1065"/>
      <c r="C251" s="1065"/>
      <c r="D251" s="1065"/>
      <c r="E251" s="1065"/>
      <c r="F251" s="1065"/>
      <c r="G251" s="1065"/>
      <c r="H251" s="1065"/>
      <c r="I251" s="1065"/>
      <c r="J251" s="1065"/>
      <c r="K251" s="1065"/>
      <c r="L251" s="1065"/>
      <c r="M251" s="3"/>
    </row>
    <row r="252" spans="1:24" s="2" customFormat="1" x14ac:dyDescent="0.2">
      <c r="A252" s="867"/>
      <c r="B252" s="789" t="s">
        <v>1214</v>
      </c>
      <c r="C252" s="789" t="s">
        <v>1211</v>
      </c>
      <c r="D252" s="789"/>
      <c r="E252" s="789"/>
      <c r="F252" s="789"/>
      <c r="G252" s="789"/>
      <c r="H252" s="789"/>
      <c r="I252" s="789"/>
      <c r="J252" s="789"/>
      <c r="K252" s="789"/>
      <c r="L252" s="789"/>
      <c r="M252" s="3"/>
    </row>
    <row r="253" spans="1:24" s="2" customFormat="1" x14ac:dyDescent="0.2">
      <c r="A253" s="867"/>
      <c r="B253" s="789" t="s">
        <v>1214</v>
      </c>
      <c r="C253" s="789" t="s">
        <v>1212</v>
      </c>
      <c r="D253" s="789"/>
      <c r="E253" s="789"/>
      <c r="F253" s="789"/>
      <c r="G253" s="789"/>
      <c r="H253" s="789"/>
      <c r="I253" s="789"/>
      <c r="J253" s="789"/>
      <c r="K253" s="789"/>
      <c r="L253" s="789"/>
      <c r="M253" s="3"/>
    </row>
    <row r="254" spans="1:24" s="2" customFormat="1" x14ac:dyDescent="0.2">
      <c r="A254" s="867"/>
      <c r="B254" s="789" t="s">
        <v>1214</v>
      </c>
      <c r="C254" s="789" t="s">
        <v>1213</v>
      </c>
      <c r="D254" s="789"/>
      <c r="E254" s="789"/>
      <c r="F254" s="789"/>
      <c r="G254" s="789"/>
      <c r="H254" s="789"/>
      <c r="I254" s="789"/>
      <c r="J254" s="789"/>
      <c r="K254" s="789"/>
      <c r="L254" s="789"/>
      <c r="M254" s="3"/>
    </row>
    <row r="255" spans="1:24" s="2" customFormat="1" x14ac:dyDescent="0.2">
      <c r="A255" s="867"/>
      <c r="B255" s="789"/>
      <c r="C255" s="789"/>
      <c r="D255" s="789"/>
      <c r="E255" s="789"/>
      <c r="F255" s="789"/>
      <c r="G255" s="789"/>
      <c r="H255" s="789"/>
      <c r="I255" s="789"/>
      <c r="J255" s="789"/>
      <c r="K255" s="789"/>
      <c r="L255" s="789"/>
      <c r="M255" s="3"/>
    </row>
    <row r="256" spans="1:24" s="2" customFormat="1" ht="14.25" customHeight="1" x14ac:dyDescent="0.2">
      <c r="A256" s="789" t="s">
        <v>1216</v>
      </c>
      <c r="B256" s="1067" t="s">
        <v>1374</v>
      </c>
      <c r="C256" s="1067"/>
      <c r="D256" s="1067"/>
      <c r="E256" s="1067"/>
      <c r="F256" s="1067"/>
      <c r="G256" s="1067"/>
      <c r="H256" s="1067"/>
      <c r="I256" s="1067"/>
      <c r="J256" s="1067"/>
      <c r="K256" s="1067"/>
      <c r="L256" s="1067"/>
      <c r="M256" s="3"/>
      <c r="N256" s="658"/>
      <c r="O256" s="658"/>
      <c r="P256" s="658"/>
      <c r="Q256" s="658"/>
      <c r="R256" s="658"/>
      <c r="S256" s="658"/>
      <c r="T256" s="658"/>
      <c r="U256" s="658"/>
      <c r="V256" s="658"/>
      <c r="W256" s="658"/>
      <c r="X256" s="658"/>
    </row>
    <row r="257" spans="1:25" s="2" customFormat="1" x14ac:dyDescent="0.2">
      <c r="A257" s="872"/>
      <c r="B257" s="1067"/>
      <c r="C257" s="1067"/>
      <c r="D257" s="1067"/>
      <c r="E257" s="1067"/>
      <c r="F257" s="1067"/>
      <c r="G257" s="1067"/>
      <c r="H257" s="1067"/>
      <c r="I257" s="1067"/>
      <c r="J257" s="1067"/>
      <c r="K257" s="1067"/>
      <c r="L257" s="1067"/>
      <c r="M257" s="3"/>
      <c r="N257" s="658"/>
      <c r="O257" s="658"/>
      <c r="P257" s="658"/>
      <c r="Q257" s="658"/>
      <c r="R257" s="658"/>
      <c r="S257" s="658"/>
      <c r="T257" s="658"/>
      <c r="U257" s="658"/>
      <c r="V257" s="658"/>
      <c r="W257" s="658"/>
      <c r="X257" s="658"/>
    </row>
    <row r="258" spans="1:25" s="2" customFormat="1" x14ac:dyDescent="0.2">
      <c r="A258" s="872"/>
      <c r="B258" s="1067"/>
      <c r="C258" s="1067"/>
      <c r="D258" s="1067"/>
      <c r="E258" s="1067"/>
      <c r="F258" s="1067"/>
      <c r="G258" s="1067"/>
      <c r="H258" s="1067"/>
      <c r="I258" s="1067"/>
      <c r="J258" s="1067"/>
      <c r="K258" s="1067"/>
      <c r="L258" s="1067"/>
      <c r="M258" s="3"/>
      <c r="N258" s="658"/>
      <c r="O258" s="658"/>
      <c r="P258" s="658"/>
      <c r="Q258" s="658"/>
      <c r="R258" s="658"/>
      <c r="S258" s="658"/>
      <c r="T258" s="658"/>
      <c r="U258" s="658"/>
      <c r="V258" s="658"/>
      <c r="W258" s="658"/>
      <c r="X258" s="658"/>
    </row>
    <row r="259" spans="1:25" s="2" customFormat="1" x14ac:dyDescent="0.2">
      <c r="A259" s="872"/>
      <c r="B259" s="1067"/>
      <c r="C259" s="1067"/>
      <c r="D259" s="1067"/>
      <c r="E259" s="1067"/>
      <c r="F259" s="1067"/>
      <c r="G259" s="1067"/>
      <c r="H259" s="1067"/>
      <c r="I259" s="1067"/>
      <c r="J259" s="1067"/>
      <c r="K259" s="1067"/>
      <c r="L259" s="1067"/>
      <c r="M259" s="3"/>
      <c r="N259" s="921"/>
    </row>
    <row r="260" spans="1:25" s="2" customFormat="1" x14ac:dyDescent="0.2">
      <c r="A260" s="872"/>
      <c r="B260" s="1067"/>
      <c r="C260" s="1067"/>
      <c r="D260" s="1067"/>
      <c r="E260" s="1067"/>
      <c r="F260" s="1067"/>
      <c r="G260" s="1067"/>
      <c r="H260" s="1067"/>
      <c r="I260" s="1067"/>
      <c r="J260" s="1067"/>
      <c r="K260" s="1067"/>
      <c r="L260" s="1067"/>
      <c r="M260" s="3"/>
    </row>
    <row r="261" spans="1:25" s="2" customFormat="1" ht="17.25" customHeight="1" x14ac:dyDescent="0.2">
      <c r="A261" s="867"/>
      <c r="B261" s="858"/>
      <c r="C261" s="858"/>
      <c r="D261" s="858"/>
      <c r="E261" s="858"/>
      <c r="F261" s="858"/>
      <c r="G261" s="858"/>
      <c r="H261" s="858"/>
      <c r="I261" s="858"/>
      <c r="J261" s="858"/>
      <c r="K261" s="858"/>
      <c r="L261" s="858"/>
      <c r="M261" s="3"/>
    </row>
    <row r="262" spans="1:25" s="2" customFormat="1" ht="14.25" customHeight="1" x14ac:dyDescent="0.2">
      <c r="A262" s="789" t="s">
        <v>1233</v>
      </c>
      <c r="B262" s="1065" t="s">
        <v>1375</v>
      </c>
      <c r="C262" s="1065"/>
      <c r="D262" s="1065"/>
      <c r="E262" s="1065"/>
      <c r="F262" s="1065"/>
      <c r="G262" s="1065"/>
      <c r="H262" s="1065"/>
      <c r="I262" s="1065"/>
      <c r="J262" s="1065"/>
      <c r="K262" s="1065"/>
      <c r="L262" s="1065"/>
      <c r="M262" s="3"/>
      <c r="N262" s="895"/>
      <c r="O262" s="895"/>
      <c r="P262" s="895"/>
      <c r="Q262" s="895"/>
      <c r="R262" s="895"/>
      <c r="S262" s="895"/>
      <c r="T262" s="895"/>
      <c r="U262" s="895"/>
      <c r="V262" s="895"/>
      <c r="W262" s="895"/>
      <c r="X262" s="895"/>
      <c r="Y262" s="895"/>
    </row>
    <row r="263" spans="1:25" s="2" customFormat="1" x14ac:dyDescent="0.2">
      <c r="A263" s="867"/>
      <c r="B263" s="1065"/>
      <c r="C263" s="1065"/>
      <c r="D263" s="1065"/>
      <c r="E263" s="1065"/>
      <c r="F263" s="1065"/>
      <c r="G263" s="1065"/>
      <c r="H263" s="1065"/>
      <c r="I263" s="1065"/>
      <c r="J263" s="1065"/>
      <c r="K263" s="1065"/>
      <c r="L263" s="1065"/>
      <c r="M263" s="3"/>
      <c r="N263" s="895"/>
      <c r="O263" s="895"/>
      <c r="P263" s="895"/>
      <c r="Q263" s="895"/>
      <c r="R263" s="895"/>
      <c r="S263" s="895"/>
      <c r="T263" s="895"/>
      <c r="U263" s="895"/>
      <c r="V263" s="895"/>
      <c r="W263" s="895"/>
      <c r="X263" s="895"/>
      <c r="Y263" s="895"/>
    </row>
    <row r="264" spans="1:25" s="2" customFormat="1" x14ac:dyDescent="0.2">
      <c r="A264" s="867"/>
      <c r="B264" s="1065"/>
      <c r="C264" s="1065"/>
      <c r="D264" s="1065"/>
      <c r="E264" s="1065"/>
      <c r="F264" s="1065"/>
      <c r="G264" s="1065"/>
      <c r="H264" s="1065"/>
      <c r="I264" s="1065"/>
      <c r="J264" s="1065"/>
      <c r="K264" s="1065"/>
      <c r="L264" s="1065"/>
      <c r="M264" s="3"/>
      <c r="N264" s="895"/>
      <c r="O264" s="895"/>
      <c r="P264" s="895"/>
      <c r="Q264" s="895"/>
      <c r="R264" s="895"/>
      <c r="S264" s="895"/>
      <c r="T264" s="895"/>
      <c r="U264" s="895"/>
      <c r="V264" s="895"/>
      <c r="W264" s="895"/>
      <c r="X264" s="895"/>
      <c r="Y264" s="895"/>
    </row>
    <row r="265" spans="1:25" s="2" customFormat="1" x14ac:dyDescent="0.2">
      <c r="A265" s="265"/>
      <c r="B265" s="11"/>
      <c r="C265" s="11"/>
      <c r="D265" s="11"/>
      <c r="E265" s="11"/>
      <c r="F265" s="11"/>
      <c r="G265" s="11"/>
      <c r="H265" s="11"/>
      <c r="I265" s="11"/>
      <c r="J265" s="11"/>
      <c r="K265" s="11"/>
      <c r="L265" s="829" t="s">
        <v>1196</v>
      </c>
      <c r="M265" s="3"/>
    </row>
    <row r="266" spans="1:25" s="2" customFormat="1" x14ac:dyDescent="0.2">
      <c r="A266" s="265"/>
      <c r="B266" s="811"/>
      <c r="C266" s="811"/>
      <c r="D266" s="811"/>
      <c r="E266" s="811"/>
      <c r="F266" s="811"/>
      <c r="G266" s="811"/>
      <c r="H266" s="811"/>
      <c r="I266" s="811"/>
      <c r="J266" s="811"/>
      <c r="K266" s="811"/>
      <c r="L266" s="811"/>
    </row>
    <row r="267" spans="1:25" customFormat="1" x14ac:dyDescent="0.25">
      <c r="B267" s="812"/>
      <c r="C267" s="812"/>
      <c r="D267" s="812"/>
      <c r="E267" s="812"/>
      <c r="F267" s="812"/>
      <c r="G267" s="812"/>
      <c r="H267" s="812"/>
      <c r="I267" s="812"/>
      <c r="J267" s="812"/>
      <c r="K267" s="812"/>
      <c r="L267" s="812"/>
    </row>
    <row r="268" spans="1:25" customFormat="1" ht="15.75" customHeight="1" x14ac:dyDescent="0.25">
      <c r="B268" s="812"/>
      <c r="C268" s="812"/>
      <c r="D268" s="812"/>
      <c r="E268" s="812"/>
      <c r="F268" s="812"/>
      <c r="G268" s="812"/>
      <c r="H268" s="812"/>
      <c r="I268" s="812"/>
      <c r="J268" s="812"/>
      <c r="K268" s="812"/>
      <c r="L268" s="812"/>
    </row>
    <row r="269" spans="1:25" customFormat="1" x14ac:dyDescent="0.25">
      <c r="B269" s="812"/>
      <c r="C269" s="812"/>
      <c r="D269" s="812"/>
      <c r="E269" s="812"/>
      <c r="F269" s="812"/>
      <c r="G269" s="812"/>
      <c r="H269" s="812"/>
      <c r="I269" s="812"/>
      <c r="J269" s="812"/>
      <c r="K269" s="812"/>
      <c r="L269" s="812"/>
    </row>
    <row r="270" spans="1:25" customFormat="1" x14ac:dyDescent="0.25">
      <c r="B270" s="812"/>
      <c r="C270" s="812"/>
      <c r="D270" s="812"/>
      <c r="E270" s="812"/>
      <c r="F270" s="812"/>
      <c r="G270" s="812"/>
      <c r="H270" s="812"/>
      <c r="I270" s="812"/>
      <c r="J270" s="812"/>
      <c r="K270" s="812"/>
      <c r="L270" s="812"/>
    </row>
    <row r="271" spans="1:25" customFormat="1" x14ac:dyDescent="0.25">
      <c r="B271" s="812"/>
      <c r="C271" s="812"/>
      <c r="D271" s="812"/>
      <c r="E271" s="812"/>
      <c r="F271" s="812"/>
      <c r="G271" s="812"/>
      <c r="H271" s="812"/>
      <c r="I271" s="812"/>
      <c r="J271" s="812"/>
      <c r="K271" s="812"/>
      <c r="L271" s="812"/>
    </row>
    <row r="272" spans="1:25" customFormat="1" x14ac:dyDescent="0.25">
      <c r="B272" s="812"/>
      <c r="C272" s="812"/>
      <c r="D272" s="812"/>
      <c r="E272" s="812"/>
      <c r="F272" s="812"/>
      <c r="G272" s="812"/>
      <c r="H272" s="812"/>
      <c r="I272" s="812"/>
      <c r="J272" s="812"/>
      <c r="K272" s="812"/>
      <c r="L272" s="812"/>
    </row>
    <row r="273" spans="2:12" customFormat="1" x14ac:dyDescent="0.25">
      <c r="B273" s="812"/>
      <c r="C273" s="812"/>
      <c r="D273" s="812"/>
      <c r="E273" s="812"/>
      <c r="F273" s="812"/>
      <c r="G273" s="812"/>
      <c r="H273" s="812"/>
      <c r="I273" s="812"/>
      <c r="J273" s="812"/>
      <c r="K273" s="812"/>
      <c r="L273" s="812"/>
    </row>
    <row r="274" spans="2:12" customFormat="1" x14ac:dyDescent="0.25">
      <c r="B274" s="812"/>
      <c r="C274" s="812"/>
      <c r="D274" s="812"/>
      <c r="E274" s="812"/>
      <c r="F274" s="812"/>
      <c r="G274" s="812"/>
      <c r="H274" s="812"/>
      <c r="I274" s="812"/>
      <c r="J274" s="812"/>
      <c r="K274" s="812"/>
      <c r="L274" s="812"/>
    </row>
    <row r="275" spans="2:12" customFormat="1" x14ac:dyDescent="0.25">
      <c r="B275" s="812"/>
      <c r="C275" s="812"/>
      <c r="D275" s="812"/>
      <c r="E275" s="812"/>
      <c r="F275" s="812"/>
      <c r="G275" s="812"/>
      <c r="H275" s="812"/>
      <c r="I275" s="812"/>
      <c r="J275" s="812"/>
      <c r="K275" s="812"/>
      <c r="L275" s="812"/>
    </row>
    <row r="276" spans="2:12" customFormat="1" x14ac:dyDescent="0.25">
      <c r="B276" s="812"/>
      <c r="C276" s="812"/>
      <c r="D276" s="812"/>
      <c r="E276" s="812"/>
      <c r="F276" s="812"/>
      <c r="G276" s="812"/>
      <c r="H276" s="812"/>
      <c r="I276" s="812"/>
      <c r="J276" s="812"/>
      <c r="K276" s="812"/>
      <c r="L276" s="812"/>
    </row>
    <row r="277" spans="2:12" customFormat="1" x14ac:dyDescent="0.25">
      <c r="B277" s="812"/>
      <c r="C277" s="812"/>
      <c r="D277" s="812"/>
      <c r="E277" s="812"/>
      <c r="F277" s="812"/>
      <c r="G277" s="812"/>
      <c r="H277" s="812"/>
      <c r="I277" s="812"/>
      <c r="J277" s="812"/>
      <c r="K277" s="812"/>
      <c r="L277" s="812"/>
    </row>
    <row r="278" spans="2:12" customFormat="1" x14ac:dyDescent="0.25">
      <c r="B278" s="812"/>
      <c r="C278" s="812"/>
      <c r="D278" s="812"/>
      <c r="E278" s="812"/>
      <c r="F278" s="812"/>
      <c r="G278" s="812"/>
      <c r="H278" s="812"/>
      <c r="I278" s="812"/>
      <c r="J278" s="812"/>
      <c r="K278" s="812"/>
      <c r="L278" s="812"/>
    </row>
    <row r="282" spans="2:12" ht="38.450000000000003" customHeight="1" x14ac:dyDescent="0.2"/>
    <row r="295" ht="33" customHeight="1" x14ac:dyDescent="0.2"/>
    <row r="312" ht="66.599999999999994" customHeight="1" x14ac:dyDescent="0.2"/>
    <row r="330" ht="34.15" customHeight="1" x14ac:dyDescent="0.2"/>
    <row r="331" ht="34.15" customHeight="1" x14ac:dyDescent="0.2"/>
    <row r="332" ht="34.15" customHeight="1" x14ac:dyDescent="0.2"/>
  </sheetData>
  <sheetProtection algorithmName="SHA-512" hashValue="+pMbQ5PGyoXbAvuzqdtsGjk9gnMFb2sU/bVvcOMg98w9AOp1k8ejBiyrbZGoL3eJonBxDvNJXJjFLJp6KtWRYg==" saltValue="dk83Nmj3t9Ho7F4cuSqbGw==" spinCount="100000" sheet="1" objects="1" scenarios="1"/>
  <mergeCells count="62">
    <mergeCell ref="D4:L4"/>
    <mergeCell ref="D8:L8"/>
    <mergeCell ref="A13:C15"/>
    <mergeCell ref="A8:C12"/>
    <mergeCell ref="B22:L24"/>
    <mergeCell ref="D9:L9"/>
    <mergeCell ref="D15:L15"/>
    <mergeCell ref="D7:L7"/>
    <mergeCell ref="A3:C7"/>
    <mergeCell ref="D3:L3"/>
    <mergeCell ref="D5:L5"/>
    <mergeCell ref="D6:L6"/>
    <mergeCell ref="D10:L10"/>
    <mergeCell ref="D11:L11"/>
    <mergeCell ref="D12:L12"/>
    <mergeCell ref="D14:L14"/>
    <mergeCell ref="B81:L90"/>
    <mergeCell ref="B92:L93"/>
    <mergeCell ref="B111:L115"/>
    <mergeCell ref="B20:L20"/>
    <mergeCell ref="B26:L26"/>
    <mergeCell ref="B36:L36"/>
    <mergeCell ref="B46:L46"/>
    <mergeCell ref="B79:L79"/>
    <mergeCell ref="B32:L34"/>
    <mergeCell ref="B38:L39"/>
    <mergeCell ref="B41:L44"/>
    <mergeCell ref="B49:L50"/>
    <mergeCell ref="B52:L53"/>
    <mergeCell ref="B63:L64"/>
    <mergeCell ref="B28:L30"/>
    <mergeCell ref="C142:L143"/>
    <mergeCell ref="C145:L146"/>
    <mergeCell ref="B148:L150"/>
    <mergeCell ref="B152:L157"/>
    <mergeCell ref="B159:L160"/>
    <mergeCell ref="B117:L120"/>
    <mergeCell ref="B126:L131"/>
    <mergeCell ref="B135:L136"/>
    <mergeCell ref="C137:L138"/>
    <mergeCell ref="C140:L140"/>
    <mergeCell ref="C195:L198"/>
    <mergeCell ref="B171:L171"/>
    <mergeCell ref="C173:L175"/>
    <mergeCell ref="B164:L166"/>
    <mergeCell ref="B162:L162"/>
    <mergeCell ref="B262:L264"/>
    <mergeCell ref="C54:L55"/>
    <mergeCell ref="B71:L73"/>
    <mergeCell ref="C177:L178"/>
    <mergeCell ref="C57:L59"/>
    <mergeCell ref="B250:L251"/>
    <mergeCell ref="B228:L228"/>
    <mergeCell ref="B230:L232"/>
    <mergeCell ref="B233:L237"/>
    <mergeCell ref="B239:L239"/>
    <mergeCell ref="B241:L243"/>
    <mergeCell ref="B244:L248"/>
    <mergeCell ref="B256:L260"/>
    <mergeCell ref="B181:L181"/>
    <mergeCell ref="C185:L189"/>
    <mergeCell ref="C191:L193"/>
  </mergeCells>
  <hyperlinks>
    <hyperlink ref="D4:L4" location="Notes!B20" display="The purpose of the SRC" xr:uid="{EA7EF778-4856-4BD5-842F-5BD3595603D6}"/>
    <hyperlink ref="D5:L5" location="Who_complete" display="Who should complete the SRC" xr:uid="{411E3AC8-710C-4BF0-9D08-83EA7D6AC630}"/>
    <hyperlink ref="D6:L6" location="When_complete_SRC" display="When to complete the SRC" xr:uid="{57BE0611-9E6C-4864-8749-F8EF1075AE2F}"/>
    <hyperlink ref="D7:L7" location="What_submit" display="What to submit" xr:uid="{AE29A880-E4DF-4146-933F-86A804096B78}"/>
    <hyperlink ref="D9:L9" location="Acceptable_GCF" display="Acceptable GST control framework" xr:uid="{2A2C4762-B7D6-4D45-A60A-ABD755865F97}"/>
    <hyperlink ref="D10:L10" location="How_complete_SRC" display="How to complete in the SRC" xr:uid="{EED6FC7D-3FAB-4F7F-9B9F-E01162051E62}"/>
    <hyperlink ref="D11:L11" location="Sum_ACAP_score" display="Summary of ACAP score" xr:uid="{E8D3A651-D98B-499A-AE1C-26A8506E39F9}"/>
    <hyperlink ref="D12:L12" location="Consideration_regn" display="Considerations for GST group registrant or divisional registrant" xr:uid="{7F8B2C87-5B51-47F1-98A7-DD0EBE2AC59E}"/>
    <hyperlink ref="D14:L14" location="Role_applicant" display="As an ACAP Applicant" xr:uid="{551DA124-EEA7-4A24-9A77-5B499309C7E3}"/>
    <hyperlink ref="D15:L15" location="Role_Reviewer" display="As the ACAP Reviewer" xr:uid="{0C02E47D-D928-48FF-A9C6-80DC046F2B9D}"/>
    <hyperlink ref="L25" location="Notes!A3" display="Back to top" xr:uid="{4176111A-3A62-4705-8894-CD3A98D4C827}"/>
    <hyperlink ref="L35" location="Notes!A3" display="Back to top" xr:uid="{B1CA3621-7D1B-49E8-B23C-165B35F41673}"/>
    <hyperlink ref="L45" location="Notes!A3" display="Back to top" xr:uid="{6401A900-2C21-40AC-9847-8E3C9B6DDC5D}"/>
    <hyperlink ref="L74" location="Notes!A3" display="Back to top" xr:uid="{346F9A8B-2359-4796-A116-48AB30C15CD9}"/>
    <hyperlink ref="L123" location="Notes!A3" display="Back to top" xr:uid="{6859C09C-4A52-4009-B28B-19B9EFD55C65}"/>
    <hyperlink ref="L161" location="Notes!A3" display="Back to top" xr:uid="{DEBE2B9A-BDD8-4A89-ABE0-AA5FBC317780}"/>
    <hyperlink ref="L180" location="Notes!A3" display="Back to top" xr:uid="{4A4CF623-71B8-4C40-963F-7436DDDCC56E}"/>
    <hyperlink ref="L223" location="Notes!A3" display="Back to top" xr:uid="{45A4D2E2-FA33-42DB-A116-9CAF9F4EEE4D}"/>
    <hyperlink ref="L238" location="Notes!A3" display="Back to top" xr:uid="{ACDDA2D5-AA68-4469-88C2-CF6873202D6F}"/>
    <hyperlink ref="L265" location="Notes!A3" display="Back to top" xr:uid="{0FD60ED4-EEFF-40E3-9BFE-F1666FBE7E3B}"/>
  </hyperlinks>
  <pageMargins left="0.70866141732283472" right="0.19685039370078741" top="0.47244094488188981" bottom="0.55118110236220474" header="0.31496062992125984" footer="0.31496062992125984"/>
  <headerFooter alignWithMargins="0">
    <oddFooter>&amp;L&amp;"Arial,Regular"SRC-&amp;A/0123/ACAP&amp;RPage &amp;P</oddFooter>
  </headerFooter>
  <rowBreaks count="5" manualBreakCount="5">
    <brk id="45" max="12" man="1"/>
    <brk id="91" max="12" man="1"/>
    <brk id="134" max="12" man="1"/>
    <brk id="180" max="12" man="1"/>
    <brk id="224" max="12"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dimension ref="A1:K9"/>
  <sheetViews>
    <sheetView topLeftCell="A7" zoomScale="90" zoomScaleNormal="90" workbookViewId="0">
      <selection activeCell="C6" sqref="C6"/>
    </sheetView>
  </sheetViews>
  <sheetFormatPr defaultColWidth="8.85546875" defaultRowHeight="14.25" x14ac:dyDescent="0.2"/>
  <cols>
    <col min="1" max="1" width="4.28515625" style="2" customWidth="1"/>
    <col min="2" max="2" width="16" style="2" customWidth="1"/>
    <col min="3" max="3" width="63.28515625" style="2" customWidth="1"/>
    <col min="4" max="4" width="8.85546875" style="2"/>
    <col min="5" max="5" width="66.5703125" style="694" hidden="1" customWidth="1"/>
    <col min="6" max="6" width="53.7109375" style="2" hidden="1" customWidth="1"/>
    <col min="7" max="16384" width="8.85546875" style="2"/>
  </cols>
  <sheetData>
    <row r="1" spans="1:11" ht="15" x14ac:dyDescent="0.25">
      <c r="A1" s="883" t="s">
        <v>1133</v>
      </c>
      <c r="B1" s="884"/>
      <c r="C1" s="885"/>
      <c r="D1" s="92"/>
      <c r="E1" s="92"/>
      <c r="F1" s="92"/>
      <c r="G1" s="92"/>
      <c r="H1" s="92"/>
      <c r="I1" s="92"/>
      <c r="J1" s="92"/>
      <c r="K1" s="92"/>
    </row>
    <row r="2" spans="1:11" ht="15" x14ac:dyDescent="0.25">
      <c r="A2" s="602" t="s">
        <v>822</v>
      </c>
    </row>
    <row r="4" spans="1:11" ht="30" x14ac:dyDescent="0.25">
      <c r="A4" s="603"/>
      <c r="B4" s="604" t="s">
        <v>823</v>
      </c>
      <c r="C4" s="603" t="s">
        <v>824</v>
      </c>
      <c r="E4" s="694" t="s">
        <v>1106</v>
      </c>
    </row>
    <row r="5" spans="1:11" ht="244.15" customHeight="1" x14ac:dyDescent="0.2">
      <c r="A5" s="605">
        <v>1</v>
      </c>
      <c r="B5" s="607">
        <v>43486</v>
      </c>
      <c r="C5" s="608" t="s">
        <v>825</v>
      </c>
    </row>
    <row r="6" spans="1:11" ht="199.5" x14ac:dyDescent="0.2">
      <c r="A6" s="605">
        <v>2</v>
      </c>
      <c r="B6" s="607">
        <v>43767</v>
      </c>
      <c r="C6" s="608" t="s">
        <v>1090</v>
      </c>
    </row>
    <row r="7" spans="1:11" ht="148.5" x14ac:dyDescent="0.2">
      <c r="A7" s="3">
        <v>3</v>
      </c>
      <c r="B7" s="3" t="s">
        <v>1105</v>
      </c>
      <c r="C7" s="16" t="s">
        <v>1269</v>
      </c>
      <c r="E7" s="713" t="s">
        <v>1156</v>
      </c>
      <c r="F7" s="713" t="s">
        <v>1157</v>
      </c>
    </row>
    <row r="9" spans="1:11" x14ac:dyDescent="0.2">
      <c r="C9" s="22"/>
      <c r="E9" s="695"/>
    </row>
  </sheetData>
  <pageMargins left="0.70866141732283472" right="0.70866141732283472" top="0.74803149606299213" bottom="0.74803149606299213" header="0.31496062992125984" footer="0.31496062992125984"/>
  <headerFooter>
    <oddFooter>&amp;LSRC-&amp;A/0119/ACAP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sheetPr>
  <dimension ref="A1:AA871"/>
  <sheetViews>
    <sheetView showGridLines="0" zoomScale="115" zoomScaleNormal="115" zoomScaleSheetLayoutView="100" workbookViewId="0"/>
  </sheetViews>
  <sheetFormatPr defaultColWidth="9.140625" defaultRowHeight="14.25" outlineLevelCol="1" x14ac:dyDescent="0.2"/>
  <cols>
    <col min="1" max="1" width="5.7109375" style="11" customWidth="1"/>
    <col min="2" max="2" width="4.5703125" style="3" customWidth="1"/>
    <col min="3" max="7" width="5.7109375" style="2" customWidth="1"/>
    <col min="8" max="8" width="14.28515625" style="2" customWidth="1"/>
    <col min="9" max="9" width="13" style="2" customWidth="1"/>
    <col min="10" max="10" width="5.85546875" style="2" customWidth="1"/>
    <col min="11" max="11" width="6.42578125" style="2" customWidth="1"/>
    <col min="12" max="12" width="11.140625" style="22" customWidth="1"/>
    <col min="13" max="13" width="12.28515625" style="4" hidden="1" customWidth="1" outlineLevel="1"/>
    <col min="14" max="14" width="7.140625" style="52" hidden="1" customWidth="1" outlineLevel="1"/>
    <col min="15" max="15" width="15.28515625" style="8" hidden="1" customWidth="1" outlineLevel="1"/>
    <col min="16" max="16" width="14" style="8" hidden="1" customWidth="1" outlineLevel="1"/>
    <col min="17" max="17" width="11.7109375" style="4" hidden="1" customWidth="1" outlineLevel="1"/>
    <col min="18" max="18" width="7.140625" style="4" hidden="1" customWidth="1" outlineLevel="1"/>
    <col min="19" max="19" width="11" style="4" hidden="1" customWidth="1" outlineLevel="1"/>
    <col min="20" max="20" width="11.7109375" style="4" hidden="1" customWidth="1" outlineLevel="1"/>
    <col min="21" max="21" width="7.85546875" style="4" hidden="1" customWidth="1" outlineLevel="1"/>
    <col min="22" max="22" width="6.5703125" style="4" hidden="1" customWidth="1" outlineLevel="1"/>
    <col min="23" max="23" width="8.5703125" style="7" hidden="1" customWidth="1" outlineLevel="1"/>
    <col min="24" max="24" width="39.85546875" style="363" hidden="1" customWidth="1" outlineLevel="1"/>
    <col min="25" max="25" width="17.7109375" style="525" hidden="1" customWidth="1" outlineLevel="1"/>
    <col min="26" max="26" width="9.140625" style="524" hidden="1" customWidth="1" outlineLevel="1"/>
    <col min="27" max="27" width="10.42578125" style="993" customWidth="1" collapsed="1"/>
    <col min="28" max="28" width="9.140625" style="2" customWidth="1"/>
    <col min="29" max="16384" width="9.140625" style="2"/>
  </cols>
  <sheetData>
    <row r="1" spans="1:27" ht="15.75" x14ac:dyDescent="0.2">
      <c r="A1" s="264" t="s">
        <v>397</v>
      </c>
      <c r="B1" s="190"/>
    </row>
    <row r="2" spans="1:27" ht="16.5" x14ac:dyDescent="0.25">
      <c r="A2" s="169" t="s">
        <v>376</v>
      </c>
      <c r="B2" s="190"/>
      <c r="E2" s="1259" t="s">
        <v>474</v>
      </c>
      <c r="F2" s="1259"/>
      <c r="G2" s="1259"/>
      <c r="H2" s="1259"/>
      <c r="I2" s="1259"/>
      <c r="J2" s="1259"/>
      <c r="K2" s="1259"/>
      <c r="L2" s="1259"/>
      <c r="O2" s="614" t="s">
        <v>828</v>
      </c>
    </row>
    <row r="3" spans="1:27" ht="15.75" x14ac:dyDescent="0.2">
      <c r="A3" s="169" t="s">
        <v>377</v>
      </c>
      <c r="B3" s="190"/>
      <c r="E3" s="1285" t="s">
        <v>1278</v>
      </c>
      <c r="F3" s="1285"/>
      <c r="G3" s="1285"/>
      <c r="H3" s="1285"/>
      <c r="I3" s="1285"/>
      <c r="J3" s="1285"/>
      <c r="K3" s="1285"/>
      <c r="L3" s="1285"/>
    </row>
    <row r="4" spans="1:27" ht="15.75" x14ac:dyDescent="0.2">
      <c r="A4" s="169"/>
      <c r="B4" s="190"/>
    </row>
    <row r="5" spans="1:27" s="172" customFormat="1" ht="14.25" customHeight="1" x14ac:dyDescent="0.25">
      <c r="A5" s="216" t="s">
        <v>127</v>
      </c>
      <c r="B5" s="217"/>
      <c r="L5" s="218"/>
      <c r="M5" s="170"/>
      <c r="N5" s="171"/>
      <c r="O5" s="219"/>
      <c r="P5" s="219"/>
      <c r="Q5" s="170"/>
      <c r="R5" s="170"/>
      <c r="S5" s="170"/>
      <c r="T5" s="170"/>
      <c r="U5" s="170"/>
      <c r="V5" s="170"/>
      <c r="W5" s="277"/>
      <c r="X5" s="553"/>
      <c r="Y5" s="525"/>
      <c r="Z5" s="616"/>
      <c r="AA5" s="993"/>
    </row>
    <row r="6" spans="1:27" s="172" customFormat="1" ht="14.25" customHeight="1" x14ac:dyDescent="0.25">
      <c r="A6" s="216"/>
      <c r="B6" s="217"/>
      <c r="L6" s="218"/>
      <c r="M6" s="170"/>
      <c r="N6" s="171"/>
      <c r="O6" s="219"/>
      <c r="P6" s="219"/>
      <c r="Q6" s="170"/>
      <c r="R6" s="170"/>
      <c r="S6" s="170"/>
      <c r="T6" s="170"/>
      <c r="U6" s="170"/>
      <c r="V6" s="170"/>
      <c r="W6" s="277"/>
      <c r="X6" s="553"/>
      <c r="Y6" s="525"/>
      <c r="Z6" s="616"/>
      <c r="AA6" s="993"/>
    </row>
    <row r="7" spans="1:27" ht="15.6" customHeight="1" x14ac:dyDescent="0.2">
      <c r="A7" s="1286" t="s">
        <v>784</v>
      </c>
      <c r="B7" s="1286"/>
      <c r="C7" s="1286"/>
      <c r="D7" s="1286"/>
      <c r="E7" s="1286"/>
      <c r="F7" s="1286"/>
      <c r="G7" s="1286"/>
      <c r="H7" s="1286"/>
      <c r="I7" s="1286"/>
      <c r="J7" s="1286"/>
      <c r="K7" s="1286"/>
      <c r="L7" s="1286"/>
    </row>
    <row r="8" spans="1:27" ht="14.25" customHeight="1" x14ac:dyDescent="0.2">
      <c r="A8" s="1286"/>
      <c r="B8" s="1286"/>
      <c r="C8" s="1286"/>
      <c r="D8" s="1286"/>
      <c r="E8" s="1286"/>
      <c r="F8" s="1286"/>
      <c r="G8" s="1286"/>
      <c r="H8" s="1286"/>
      <c r="I8" s="1286"/>
      <c r="J8" s="1286"/>
      <c r="K8" s="1286"/>
      <c r="L8" s="1286"/>
      <c r="O8" s="7"/>
      <c r="P8" s="4"/>
      <c r="W8" s="639" t="s">
        <v>924</v>
      </c>
      <c r="X8" s="638"/>
      <c r="Y8" s="2"/>
    </row>
    <row r="9" spans="1:27" ht="15" customHeight="1" thickBot="1" x14ac:dyDescent="0.25">
      <c r="A9" s="267"/>
      <c r="B9" s="267"/>
      <c r="C9" s="267"/>
      <c r="D9" s="267"/>
      <c r="E9" s="267"/>
      <c r="F9" s="267"/>
      <c r="G9" s="267"/>
      <c r="H9" s="267"/>
      <c r="I9" s="267"/>
      <c r="J9" s="267"/>
      <c r="K9" s="267"/>
      <c r="L9" s="267"/>
      <c r="O9" s="7"/>
      <c r="P9" s="4"/>
    </row>
    <row r="10" spans="1:27" ht="7.9" customHeight="1" x14ac:dyDescent="0.25">
      <c r="A10" s="1270" t="s">
        <v>375</v>
      </c>
      <c r="B10" s="1273"/>
      <c r="C10" s="1273"/>
      <c r="D10" s="1273"/>
      <c r="E10" s="1273"/>
      <c r="F10" s="1273"/>
      <c r="G10" s="1273"/>
      <c r="H10" s="1273"/>
      <c r="I10" s="1273"/>
      <c r="J10" s="1279" t="s">
        <v>312</v>
      </c>
      <c r="K10" s="1280"/>
      <c r="L10" s="1276" t="s">
        <v>311</v>
      </c>
      <c r="M10" s="1108"/>
      <c r="N10" s="54"/>
      <c r="O10" s="502" t="s">
        <v>6</v>
      </c>
      <c r="P10" s="502"/>
      <c r="Q10" s="502"/>
      <c r="R10" s="502"/>
      <c r="S10" s="502"/>
      <c r="T10" s="502"/>
      <c r="U10" s="502"/>
      <c r="V10" s="502"/>
    </row>
    <row r="11" spans="1:27" ht="8.4499999999999993" customHeight="1" x14ac:dyDescent="0.25">
      <c r="A11" s="1271"/>
      <c r="B11" s="1274"/>
      <c r="C11" s="1274"/>
      <c r="D11" s="1274"/>
      <c r="E11" s="1274"/>
      <c r="F11" s="1274"/>
      <c r="G11" s="1274"/>
      <c r="H11" s="1274"/>
      <c r="I11" s="1274"/>
      <c r="J11" s="1281"/>
      <c r="K11" s="1282"/>
      <c r="L11" s="1277"/>
      <c r="M11" s="1108"/>
      <c r="N11" s="54"/>
      <c r="O11" s="503" t="s">
        <v>235</v>
      </c>
      <c r="P11" s="504" t="s">
        <v>231</v>
      </c>
      <c r="Q11" s="503" t="s">
        <v>233</v>
      </c>
      <c r="R11" s="503" t="s">
        <v>7</v>
      </c>
      <c r="S11" s="164" t="s">
        <v>238</v>
      </c>
      <c r="T11" s="503" t="s">
        <v>237</v>
      </c>
      <c r="U11" s="503" t="s">
        <v>239</v>
      </c>
      <c r="V11" s="503" t="s">
        <v>256</v>
      </c>
      <c r="W11" s="612" t="s">
        <v>593</v>
      </c>
      <c r="X11" s="613"/>
    </row>
    <row r="12" spans="1:27" ht="19.149999999999999" customHeight="1" x14ac:dyDescent="0.25">
      <c r="A12" s="1271"/>
      <c r="B12" s="1274"/>
      <c r="C12" s="1274"/>
      <c r="D12" s="1274"/>
      <c r="E12" s="1274"/>
      <c r="F12" s="1274"/>
      <c r="G12" s="1274"/>
      <c r="H12" s="1274"/>
      <c r="I12" s="1274"/>
      <c r="J12" s="1281"/>
      <c r="K12" s="1282"/>
      <c r="L12" s="1277"/>
      <c r="M12" s="1108"/>
      <c r="N12" s="54"/>
      <c r="O12" s="503"/>
      <c r="P12" s="504"/>
      <c r="Q12" s="503"/>
      <c r="R12" s="503"/>
      <c r="S12" s="37">
        <v>0.6</v>
      </c>
      <c r="T12" s="503"/>
      <c r="U12" s="503"/>
      <c r="V12" s="503"/>
      <c r="W12" s="503" t="s">
        <v>5</v>
      </c>
      <c r="X12" s="554" t="s">
        <v>594</v>
      </c>
      <c r="Y12" s="644" t="s">
        <v>925</v>
      </c>
      <c r="AA12" s="994"/>
    </row>
    <row r="13" spans="1:27" ht="14.25" customHeight="1" x14ac:dyDescent="0.2">
      <c r="A13" s="1272"/>
      <c r="B13" s="1275"/>
      <c r="C13" s="1275"/>
      <c r="D13" s="1275"/>
      <c r="E13" s="1275"/>
      <c r="F13" s="1275"/>
      <c r="G13" s="1275"/>
      <c r="H13" s="1275"/>
      <c r="I13" s="1275"/>
      <c r="J13" s="1283"/>
      <c r="K13" s="1284"/>
      <c r="L13" s="1278"/>
      <c r="M13" s="1108"/>
    </row>
    <row r="14" spans="1:27" ht="16.5" customHeight="1" x14ac:dyDescent="0.2">
      <c r="A14" s="1290" t="s">
        <v>128</v>
      </c>
      <c r="B14" s="1291"/>
      <c r="C14" s="1291"/>
      <c r="D14" s="1291"/>
      <c r="E14" s="1291"/>
      <c r="F14" s="1291"/>
      <c r="G14" s="1291"/>
      <c r="H14" s="1291"/>
      <c r="I14" s="1291"/>
      <c r="J14" s="1292"/>
      <c r="K14" s="275"/>
      <c r="L14" s="1199"/>
      <c r="M14" s="55"/>
      <c r="N14" s="56" t="s">
        <v>234</v>
      </c>
      <c r="O14" s="41">
        <f>O17+O28+O50+O109</f>
        <v>24</v>
      </c>
      <c r="P14" s="41">
        <f>P17+P28+P50+P109</f>
        <v>0</v>
      </c>
      <c r="Q14" s="41">
        <f>Q17+Q28+Q50+Q109</f>
        <v>0</v>
      </c>
      <c r="R14" s="198">
        <f>(P14+Q14)/O14</f>
        <v>0</v>
      </c>
      <c r="S14" s="41">
        <f>COUNTIF(S17:S129,"Y")</f>
        <v>0</v>
      </c>
      <c r="T14" s="41">
        <f>COUNTA(S17:S129)</f>
        <v>4</v>
      </c>
      <c r="U14" s="41">
        <f>COUNTIF(U17:U129,"true")</f>
        <v>0</v>
      </c>
      <c r="V14" s="41">
        <f>V17+V28+V50+V109</f>
        <v>0</v>
      </c>
    </row>
    <row r="15" spans="1:27" ht="16.5" customHeight="1" x14ac:dyDescent="0.2">
      <c r="A15" s="1202" t="s">
        <v>129</v>
      </c>
      <c r="B15" s="1203"/>
      <c r="C15" s="1203"/>
      <c r="D15" s="1203"/>
      <c r="E15" s="1203"/>
      <c r="F15" s="1203"/>
      <c r="G15" s="1203"/>
      <c r="H15" s="1203"/>
      <c r="I15" s="1203"/>
      <c r="J15" s="1292"/>
      <c r="K15" s="275"/>
      <c r="L15" s="1200"/>
      <c r="M15" s="55"/>
      <c r="N15" s="53"/>
      <c r="R15" s="199"/>
    </row>
    <row r="16" spans="1:27" ht="16.5" customHeight="1" x14ac:dyDescent="0.2">
      <c r="A16" s="1204"/>
      <c r="B16" s="1205"/>
      <c r="C16" s="1205"/>
      <c r="D16" s="1205"/>
      <c r="E16" s="1205"/>
      <c r="F16" s="1205"/>
      <c r="G16" s="1205"/>
      <c r="H16" s="1205"/>
      <c r="I16" s="1205"/>
      <c r="J16" s="1293"/>
      <c r="K16" s="276"/>
      <c r="L16" s="1201"/>
      <c r="M16" s="55"/>
      <c r="R16" s="199"/>
      <c r="Z16" s="617"/>
    </row>
    <row r="17" spans="1:27" ht="26.25" customHeight="1" x14ac:dyDescent="0.2">
      <c r="A17" s="1260">
        <v>1</v>
      </c>
      <c r="B17" s="1261" t="s">
        <v>980</v>
      </c>
      <c r="C17" s="1261"/>
      <c r="D17" s="1261"/>
      <c r="E17" s="1261"/>
      <c r="F17" s="1261"/>
      <c r="G17" s="1261"/>
      <c r="H17" s="1261"/>
      <c r="I17" s="1262"/>
      <c r="J17" s="1264">
        <f>R17</f>
        <v>0</v>
      </c>
      <c r="K17" s="1265"/>
      <c r="L17" s="1190" t="str">
        <f>IF(J17&lt;0.6,"&lt;&lt; Insufficient control features","")</f>
        <v>&lt;&lt; Insufficient control features</v>
      </c>
      <c r="M17" s="1109"/>
      <c r="N17" s="59" t="s">
        <v>236</v>
      </c>
      <c r="O17" s="14">
        <f>COUNTA(O19:O26)</f>
        <v>3</v>
      </c>
      <c r="P17" s="165">
        <f>SUM(P19:P25)-V17</f>
        <v>0</v>
      </c>
      <c r="Q17" s="12">
        <f>IF(U17="true",O17,COUNTIF(Q19:Q25,TRUE))</f>
        <v>0</v>
      </c>
      <c r="R17" s="200">
        <f>ROUNDUP((P17+Q17)/O17,2)</f>
        <v>0</v>
      </c>
      <c r="S17" s="13" t="str">
        <f>IF(R17&gt;=$S$12,"Y","N")</f>
        <v>N</v>
      </c>
      <c r="U17" s="34"/>
      <c r="V17" s="43">
        <f>COUNTIF(V19:V26,"TRUE")</f>
        <v>0</v>
      </c>
      <c r="W17" s="569" t="str">
        <f>W19&amp;W22&amp;W24</f>
        <v/>
      </c>
      <c r="X17" s="570" t="str">
        <f>X19&amp;X22&amp;X24</f>
        <v xml:space="preserve">E1.1, E1.2, E1.3, </v>
      </c>
      <c r="Y17" s="525" t="s">
        <v>926</v>
      </c>
      <c r="Z17" s="617"/>
    </row>
    <row r="18" spans="1:27" ht="17.25" customHeight="1" x14ac:dyDescent="0.2">
      <c r="A18" s="1134"/>
      <c r="B18" s="1258"/>
      <c r="C18" s="1258"/>
      <c r="D18" s="1258"/>
      <c r="E18" s="1258"/>
      <c r="F18" s="1258"/>
      <c r="G18" s="1258"/>
      <c r="H18" s="1258"/>
      <c r="I18" s="1263"/>
      <c r="J18" s="1266"/>
      <c r="K18" s="1267"/>
      <c r="L18" s="1191"/>
      <c r="M18" s="1109"/>
      <c r="P18" s="166" t="s">
        <v>318</v>
      </c>
      <c r="R18" s="199"/>
    </row>
    <row r="19" spans="1:27" ht="16.5" customHeight="1" x14ac:dyDescent="0.2">
      <c r="A19" s="1287">
        <v>1.1000000000000001</v>
      </c>
      <c r="B19" s="1233" t="s">
        <v>130</v>
      </c>
      <c r="C19" s="1233"/>
      <c r="D19" s="1233"/>
      <c r="E19" s="1233"/>
      <c r="F19" s="1233"/>
      <c r="G19" s="1233"/>
      <c r="H19" s="1233"/>
      <c r="I19" s="1288"/>
      <c r="J19" s="128"/>
      <c r="K19" s="353"/>
      <c r="L19" s="1192"/>
      <c r="M19" s="1109"/>
      <c r="N19" s="243" t="s">
        <v>536</v>
      </c>
      <c r="O19" s="8" t="b">
        <v>0</v>
      </c>
      <c r="P19" s="167">
        <f>IF(O19=TRUE,1,0)</f>
        <v>0</v>
      </c>
      <c r="R19" s="199"/>
      <c r="V19" s="152" t="str">
        <f>IF(AND(O19=TRUE,Q19=TRUE),TRUE,"")</f>
        <v/>
      </c>
      <c r="W19" s="552" t="str">
        <f>IF(OR(Q19=TRUE,R19="NA"),CONCATENATE(N19," "),"")</f>
        <v/>
      </c>
      <c r="X19" s="562" t="str">
        <f>IF(OR(O19=TRUE,Q19=TRUE,R19="NA"),"",CONCATENATE(N19," "))</f>
        <v xml:space="preserve">E1.1, </v>
      </c>
    </row>
    <row r="20" spans="1:27" ht="16.5" customHeight="1" x14ac:dyDescent="0.2">
      <c r="A20" s="1122"/>
      <c r="B20" s="1123"/>
      <c r="C20" s="1123"/>
      <c r="D20" s="1123"/>
      <c r="E20" s="1123"/>
      <c r="F20" s="1123"/>
      <c r="G20" s="1123"/>
      <c r="H20" s="1123"/>
      <c r="I20" s="1198"/>
      <c r="J20" s="225"/>
      <c r="K20" s="353"/>
      <c r="L20" s="1135"/>
      <c r="M20" s="1109"/>
      <c r="N20" s="243"/>
      <c r="P20" s="167"/>
      <c r="R20" s="199"/>
    </row>
    <row r="21" spans="1:27" ht="16.5" customHeight="1" x14ac:dyDescent="0.2">
      <c r="A21" s="1122"/>
      <c r="B21" s="1123"/>
      <c r="C21" s="1123"/>
      <c r="D21" s="1123"/>
      <c r="E21" s="1123"/>
      <c r="F21" s="1123"/>
      <c r="G21" s="1123"/>
      <c r="H21" s="1123"/>
      <c r="I21" s="1198"/>
      <c r="J21" s="226"/>
      <c r="K21" s="361"/>
      <c r="L21" s="1193"/>
      <c r="M21" s="1109"/>
      <c r="N21" s="243"/>
      <c r="P21" s="167"/>
      <c r="R21" s="199"/>
    </row>
    <row r="22" spans="1:27" ht="16.5" customHeight="1" x14ac:dyDescent="0.2">
      <c r="A22" s="1122">
        <v>1.2</v>
      </c>
      <c r="B22" s="1123" t="s">
        <v>981</v>
      </c>
      <c r="C22" s="1123"/>
      <c r="D22" s="1123"/>
      <c r="E22" s="1123"/>
      <c r="F22" s="1123"/>
      <c r="G22" s="1123"/>
      <c r="H22" s="1123"/>
      <c r="I22" s="1198"/>
      <c r="J22" s="227"/>
      <c r="K22" s="260"/>
      <c r="L22" s="1124"/>
      <c r="M22" s="1109"/>
      <c r="N22" s="243" t="s">
        <v>537</v>
      </c>
      <c r="O22" s="8" t="b">
        <v>0</v>
      </c>
      <c r="P22" s="167">
        <f>IF(O22=TRUE,1,0)</f>
        <v>0</v>
      </c>
      <c r="R22" s="199"/>
      <c r="W22" s="552" t="str">
        <f>IF(OR(Q22=TRUE,R22="NA"),CONCATENATE(N22," "),"")</f>
        <v/>
      </c>
      <c r="X22" s="562" t="str">
        <f>IF(OR(O22=TRUE,Q22=TRUE,R22="NA"),"",CONCATENATE(N22," "))</f>
        <v xml:space="preserve">E1.2, </v>
      </c>
      <c r="Y22" s="525" t="s">
        <v>926</v>
      </c>
      <c r="Z22" s="617"/>
    </row>
    <row r="23" spans="1:27" ht="16.5" customHeight="1" x14ac:dyDescent="0.2">
      <c r="A23" s="1122"/>
      <c r="B23" s="1123"/>
      <c r="C23" s="1123"/>
      <c r="D23" s="1123"/>
      <c r="E23" s="1123"/>
      <c r="F23" s="1123"/>
      <c r="G23" s="1123"/>
      <c r="H23" s="1123"/>
      <c r="I23" s="1198"/>
      <c r="J23" s="228"/>
      <c r="K23" s="261"/>
      <c r="L23" s="1124"/>
      <c r="M23" s="1109"/>
      <c r="N23" s="243"/>
      <c r="P23" s="167"/>
      <c r="R23" s="199"/>
    </row>
    <row r="24" spans="1:27" ht="16.5" customHeight="1" x14ac:dyDescent="0.2">
      <c r="A24" s="1122">
        <v>1.3</v>
      </c>
      <c r="B24" s="1123" t="s">
        <v>834</v>
      </c>
      <c r="C24" s="1123"/>
      <c r="D24" s="1123"/>
      <c r="E24" s="1123"/>
      <c r="F24" s="1123"/>
      <c r="G24" s="1123"/>
      <c r="H24" s="1123"/>
      <c r="I24" s="1198"/>
      <c r="J24" s="227"/>
      <c r="K24" s="260"/>
      <c r="L24" s="1124"/>
      <c r="M24" s="1109"/>
      <c r="N24" s="243" t="s">
        <v>538</v>
      </c>
      <c r="O24" s="8" t="b">
        <v>0</v>
      </c>
      <c r="P24" s="167">
        <f>IF(O24=TRUE,1,0)</f>
        <v>0</v>
      </c>
      <c r="R24" s="199"/>
      <c r="W24" s="552" t="str">
        <f>IF(OR(Q24=TRUE,R24="NA"),CONCATENATE(N24," "),"")</f>
        <v/>
      </c>
      <c r="X24" s="562" t="str">
        <f>IF(OR(O24=TRUE,Q24=TRUE,R24="NA"),"",CONCATENATE(N24," "))</f>
        <v xml:space="preserve">E1.3, </v>
      </c>
      <c r="Y24" s="525" t="s">
        <v>926</v>
      </c>
      <c r="Z24" s="617"/>
    </row>
    <row r="25" spans="1:27" ht="16.5" customHeight="1" x14ac:dyDescent="0.2">
      <c r="A25" s="1122"/>
      <c r="B25" s="1123"/>
      <c r="C25" s="1123"/>
      <c r="D25" s="1123"/>
      <c r="E25" s="1123"/>
      <c r="F25" s="1123"/>
      <c r="G25" s="1123"/>
      <c r="H25" s="1123"/>
      <c r="I25" s="1198"/>
      <c r="J25" s="228"/>
      <c r="K25" s="261"/>
      <c r="L25" s="1124"/>
      <c r="M25" s="1109"/>
      <c r="N25" s="242"/>
      <c r="P25" s="167"/>
      <c r="R25" s="199"/>
    </row>
    <row r="26" spans="1:27" ht="16.5" customHeight="1" x14ac:dyDescent="0.2">
      <c r="A26" s="1158">
        <v>1.4</v>
      </c>
      <c r="B26" s="1126" t="s">
        <v>464</v>
      </c>
      <c r="C26" s="1126"/>
      <c r="D26" s="1126"/>
      <c r="E26" s="1126"/>
      <c r="F26" s="1126"/>
      <c r="G26" s="1126"/>
      <c r="H26" s="1126"/>
      <c r="I26" s="1127"/>
      <c r="J26" s="1143" t="s">
        <v>450</v>
      </c>
      <c r="K26" s="1144"/>
      <c r="L26" s="1135"/>
      <c r="M26" s="1109"/>
      <c r="N26" s="53"/>
      <c r="R26" s="199"/>
      <c r="AA26" s="995"/>
    </row>
    <row r="27" spans="1:27" ht="16.5" customHeight="1" thickBot="1" x14ac:dyDescent="0.25">
      <c r="A27" s="1289"/>
      <c r="B27" s="1128"/>
      <c r="C27" s="1128"/>
      <c r="D27" s="1128"/>
      <c r="E27" s="1128"/>
      <c r="F27" s="1128"/>
      <c r="G27" s="1128"/>
      <c r="H27" s="1128"/>
      <c r="I27" s="1129"/>
      <c r="J27" s="1145"/>
      <c r="K27" s="1146"/>
      <c r="L27" s="1131"/>
      <c r="M27" s="1109"/>
      <c r="R27" s="199"/>
      <c r="AA27" s="995"/>
    </row>
    <row r="28" spans="1:27" ht="24" customHeight="1" x14ac:dyDescent="0.2">
      <c r="A28" s="1132">
        <v>2</v>
      </c>
      <c r="B28" s="1268" t="s">
        <v>785</v>
      </c>
      <c r="C28" s="1268"/>
      <c r="D28" s="1268"/>
      <c r="E28" s="1268"/>
      <c r="F28" s="1268"/>
      <c r="G28" s="1268"/>
      <c r="H28" s="1268"/>
      <c r="I28" s="1269"/>
      <c r="J28" s="1176">
        <f>R28</f>
        <v>0</v>
      </c>
      <c r="K28" s="1177"/>
      <c r="L28" s="1194" t="str">
        <f>IF(J28&lt;0.6,"&lt;&lt; Insufficient control features","")</f>
        <v>&lt;&lt; Insufficient control features</v>
      </c>
      <c r="M28" s="57"/>
      <c r="N28" s="59" t="s">
        <v>236</v>
      </c>
      <c r="O28" s="14">
        <f>COUNTA(O31:O48)</f>
        <v>6</v>
      </c>
      <c r="P28" s="165">
        <f>SUM(P31:P48)-V28</f>
        <v>0</v>
      </c>
      <c r="Q28" s="12">
        <f>IF(U28="true",O28,COUNTIF(Q31:Q47,TRUE))</f>
        <v>0</v>
      </c>
      <c r="R28" s="200">
        <f>ROUNDUP((P28+Q28)/O28,2)</f>
        <v>0</v>
      </c>
      <c r="S28" s="13" t="str">
        <f>IF(R28&gt;=$S$12,"Y","N")</f>
        <v>N</v>
      </c>
      <c r="U28" s="34"/>
      <c r="V28" s="43">
        <f>COUNTIF(V31:V48,"TRUE")</f>
        <v>0</v>
      </c>
      <c r="W28" s="478" t="str">
        <f>W31&amp;W39&amp;W41&amp;W44&amp;W45&amp;W47</f>
        <v/>
      </c>
      <c r="X28" s="478" t="str">
        <f>X31&amp;X39&amp;X41&amp;X44&amp;X45&amp;X47</f>
        <v xml:space="preserve">E2.1, E2.2, E2.3, E2.4, E2.5, E2.6, </v>
      </c>
    </row>
    <row r="29" spans="1:27" ht="16.5" customHeight="1" x14ac:dyDescent="0.2">
      <c r="A29" s="1134"/>
      <c r="B29" s="1258"/>
      <c r="C29" s="1258"/>
      <c r="D29" s="1258"/>
      <c r="E29" s="1258"/>
      <c r="F29" s="1258"/>
      <c r="G29" s="1258"/>
      <c r="H29" s="1258"/>
      <c r="I29" s="1263"/>
      <c r="J29" s="1153"/>
      <c r="K29" s="1154"/>
      <c r="L29" s="1191"/>
      <c r="M29" s="57"/>
      <c r="R29" s="199"/>
    </row>
    <row r="30" spans="1:27" ht="16.5" customHeight="1" x14ac:dyDescent="0.2">
      <c r="A30" s="430"/>
      <c r="B30" s="1167" t="s">
        <v>131</v>
      </c>
      <c r="C30" s="1167"/>
      <c r="D30" s="1167"/>
      <c r="E30" s="1167"/>
      <c r="F30" s="1167"/>
      <c r="G30" s="1167"/>
      <c r="H30" s="1167"/>
      <c r="I30" s="1188"/>
      <c r="J30" s="119"/>
      <c r="K30" s="542"/>
      <c r="L30" s="253"/>
      <c r="M30" s="60"/>
      <c r="N30" s="58"/>
      <c r="R30" s="199"/>
    </row>
    <row r="31" spans="1:27" ht="16.5" customHeight="1" x14ac:dyDescent="0.2">
      <c r="A31" s="1206">
        <v>2.1</v>
      </c>
      <c r="B31" s="1196" t="s">
        <v>1376</v>
      </c>
      <c r="C31" s="1196"/>
      <c r="D31" s="1196"/>
      <c r="E31" s="1196"/>
      <c r="F31" s="1196"/>
      <c r="G31" s="1196"/>
      <c r="H31" s="1196"/>
      <c r="I31" s="1197"/>
      <c r="J31" s="121"/>
      <c r="K31" s="541"/>
      <c r="L31" s="1135"/>
      <c r="M31" s="60"/>
      <c r="N31" s="243" t="s">
        <v>539</v>
      </c>
      <c r="O31" s="27" t="b">
        <v>0</v>
      </c>
      <c r="P31" s="167">
        <f>IF(O31=TRUE,1,0)</f>
        <v>0</v>
      </c>
      <c r="R31" s="199"/>
      <c r="W31" s="552" t="str">
        <f>IF(OR(Q31=TRUE,R31="NA"),CONCATENATE(N31," "),"")</f>
        <v/>
      </c>
      <c r="X31" s="562" t="str">
        <f>IF(OR(O31=TRUE,Q31=TRUE,R31="NA"),"",CONCATENATE(N31," "))</f>
        <v xml:space="preserve">E2.1, </v>
      </c>
      <c r="Y31" s="525" t="s">
        <v>928</v>
      </c>
    </row>
    <row r="32" spans="1:27" ht="16.5" customHeight="1" x14ac:dyDescent="0.2">
      <c r="A32" s="1206"/>
      <c r="B32" s="1196"/>
      <c r="C32" s="1196"/>
      <c r="D32" s="1196"/>
      <c r="E32" s="1196"/>
      <c r="F32" s="1196"/>
      <c r="G32" s="1196"/>
      <c r="H32" s="1196"/>
      <c r="I32" s="1197"/>
      <c r="J32" s="121"/>
      <c r="K32" s="541"/>
      <c r="L32" s="1135"/>
      <c r="M32" s="60"/>
      <c r="N32" s="243"/>
      <c r="O32" s="27"/>
      <c r="P32" s="167"/>
      <c r="R32" s="199"/>
      <c r="X32" s="562"/>
    </row>
    <row r="33" spans="1:27" ht="16.5" customHeight="1" x14ac:dyDescent="0.2">
      <c r="A33" s="1206"/>
      <c r="B33" s="1196"/>
      <c r="C33" s="1196"/>
      <c r="D33" s="1196"/>
      <c r="E33" s="1196"/>
      <c r="F33" s="1196"/>
      <c r="G33" s="1196"/>
      <c r="H33" s="1196"/>
      <c r="I33" s="1197"/>
      <c r="J33" s="121"/>
      <c r="K33" s="541"/>
      <c r="L33" s="1135"/>
      <c r="M33" s="60"/>
      <c r="N33" s="243"/>
      <c r="O33" s="27"/>
      <c r="P33" s="167"/>
      <c r="R33" s="199"/>
      <c r="X33" s="562"/>
    </row>
    <row r="34" spans="1:27" ht="16.5" customHeight="1" x14ac:dyDescent="0.2">
      <c r="A34" s="1206"/>
      <c r="B34" s="1196"/>
      <c r="C34" s="1196"/>
      <c r="D34" s="1196"/>
      <c r="E34" s="1196"/>
      <c r="F34" s="1196"/>
      <c r="G34" s="1196"/>
      <c r="H34" s="1196"/>
      <c r="I34" s="1197"/>
      <c r="J34" s="121"/>
      <c r="K34" s="541"/>
      <c r="L34" s="1135"/>
      <c r="M34" s="60"/>
      <c r="N34" s="243"/>
      <c r="O34" s="27"/>
      <c r="P34" s="167"/>
      <c r="R34" s="199"/>
      <c r="X34" s="562"/>
    </row>
    <row r="35" spans="1:27" ht="16.5" customHeight="1" x14ac:dyDescent="0.2">
      <c r="A35" s="1206"/>
      <c r="B35" s="1196"/>
      <c r="C35" s="1196"/>
      <c r="D35" s="1196"/>
      <c r="E35" s="1196"/>
      <c r="F35" s="1196"/>
      <c r="G35" s="1196"/>
      <c r="H35" s="1196"/>
      <c r="I35" s="1197"/>
      <c r="J35" s="121"/>
      <c r="K35" s="541"/>
      <c r="L35" s="1135"/>
      <c r="M35" s="60"/>
      <c r="N35" s="243"/>
      <c r="O35" s="27"/>
      <c r="P35" s="167"/>
      <c r="R35" s="199"/>
      <c r="X35" s="562"/>
    </row>
    <row r="36" spans="1:27" ht="16.5" customHeight="1" x14ac:dyDescent="0.2">
      <c r="A36" s="1206"/>
      <c r="B36" s="1196"/>
      <c r="C36" s="1196"/>
      <c r="D36" s="1196"/>
      <c r="E36" s="1196"/>
      <c r="F36" s="1196"/>
      <c r="G36" s="1196"/>
      <c r="H36" s="1196"/>
      <c r="I36" s="1197"/>
      <c r="J36" s="121"/>
      <c r="K36" s="541"/>
      <c r="L36" s="1135"/>
      <c r="M36" s="60"/>
      <c r="N36" s="243"/>
      <c r="O36" s="27"/>
      <c r="P36" s="167"/>
      <c r="R36" s="199"/>
      <c r="X36" s="562"/>
    </row>
    <row r="37" spans="1:27" ht="10.5" customHeight="1" x14ac:dyDescent="0.2">
      <c r="A37" s="1206"/>
      <c r="B37" s="1196"/>
      <c r="C37" s="1196"/>
      <c r="D37" s="1196"/>
      <c r="E37" s="1196"/>
      <c r="F37" s="1196"/>
      <c r="G37" s="1196"/>
      <c r="H37" s="1196"/>
      <c r="I37" s="1197"/>
      <c r="J37" s="121"/>
      <c r="K37" s="541"/>
      <c r="L37" s="1135"/>
      <c r="M37" s="60"/>
      <c r="N37" s="243"/>
      <c r="O37" s="27"/>
      <c r="P37" s="167"/>
      <c r="R37" s="199"/>
      <c r="X37" s="562"/>
    </row>
    <row r="38" spans="1:27" ht="14.25" hidden="1" customHeight="1" x14ac:dyDescent="0.2">
      <c r="A38" s="1122"/>
      <c r="B38" s="1123"/>
      <c r="C38" s="1123"/>
      <c r="D38" s="1123"/>
      <c r="E38" s="1123"/>
      <c r="F38" s="1123"/>
      <c r="G38" s="1123"/>
      <c r="H38" s="1123"/>
      <c r="I38" s="1198"/>
      <c r="J38" s="123"/>
      <c r="K38" s="543"/>
      <c r="L38" s="1193"/>
      <c r="M38" s="60"/>
      <c r="N38" s="243"/>
      <c r="O38" s="27"/>
      <c r="P38" s="230"/>
      <c r="R38" s="199"/>
      <c r="X38" s="374"/>
    </row>
    <row r="39" spans="1:27" ht="16.5" customHeight="1" x14ac:dyDescent="0.2">
      <c r="A39" s="1122">
        <v>2.2000000000000002</v>
      </c>
      <c r="B39" s="1186" t="s">
        <v>132</v>
      </c>
      <c r="C39" s="1186"/>
      <c r="D39" s="1186"/>
      <c r="E39" s="1186"/>
      <c r="F39" s="1186"/>
      <c r="G39" s="1186"/>
      <c r="H39" s="1186"/>
      <c r="I39" s="1187"/>
      <c r="J39" s="125"/>
      <c r="K39" s="540"/>
      <c r="L39" s="1124"/>
      <c r="M39" s="60"/>
      <c r="N39" s="243" t="s">
        <v>540</v>
      </c>
      <c r="O39" s="27" t="b">
        <v>0</v>
      </c>
      <c r="P39" s="167">
        <f>IF(O39=TRUE,1,0)</f>
        <v>0</v>
      </c>
      <c r="R39" s="199"/>
      <c r="W39" s="552" t="str">
        <f>IF(OR(Q39=TRUE,R39="NA"),CONCATENATE(N39," "),"")</f>
        <v/>
      </c>
      <c r="X39" s="562" t="str">
        <f>IF(OR(O39=TRUE,Q39=TRUE,R39="NA"),"",CONCATENATE(N39," "))</f>
        <v xml:space="preserve">E2.2, </v>
      </c>
    </row>
    <row r="40" spans="1:27" ht="16.5" customHeight="1" x14ac:dyDescent="0.2">
      <c r="A40" s="1122"/>
      <c r="B40" s="1186"/>
      <c r="C40" s="1186"/>
      <c r="D40" s="1186"/>
      <c r="E40" s="1186"/>
      <c r="F40" s="1186"/>
      <c r="G40" s="1186"/>
      <c r="H40" s="1186"/>
      <c r="I40" s="1187"/>
      <c r="J40" s="123"/>
      <c r="K40" s="543"/>
      <c r="L40" s="1124"/>
      <c r="M40" s="60"/>
      <c r="N40" s="243"/>
      <c r="O40" s="27"/>
      <c r="P40" s="230"/>
      <c r="R40" s="199"/>
      <c r="X40" s="374"/>
    </row>
    <row r="41" spans="1:27" ht="16.5" customHeight="1" x14ac:dyDescent="0.2">
      <c r="A41" s="1122">
        <v>2.2999999999999998</v>
      </c>
      <c r="B41" s="1186" t="s">
        <v>133</v>
      </c>
      <c r="C41" s="1186"/>
      <c r="D41" s="1186"/>
      <c r="E41" s="1186"/>
      <c r="F41" s="1186"/>
      <c r="G41" s="1186"/>
      <c r="H41" s="1186"/>
      <c r="I41" s="1187"/>
      <c r="J41" s="125"/>
      <c r="K41" s="540"/>
      <c r="L41" s="1124"/>
      <c r="M41" s="60"/>
      <c r="N41" s="243" t="s">
        <v>541</v>
      </c>
      <c r="O41" s="27" t="b">
        <v>0</v>
      </c>
      <c r="P41" s="167">
        <f>IF(O41=TRUE,1,0)</f>
        <v>0</v>
      </c>
      <c r="R41" s="199"/>
      <c r="W41" s="552" t="str">
        <f>IF(OR(Q41=TRUE,R41="NA"),CONCATENATE(N41," "),"")</f>
        <v/>
      </c>
      <c r="X41" s="562" t="str">
        <f>IF(OR(O41=TRUE,Q41=TRUE,R41="NA"),"",CONCATENATE(N41," "))</f>
        <v xml:space="preserve">E2.3, </v>
      </c>
    </row>
    <row r="42" spans="1:27" ht="16.5" customHeight="1" x14ac:dyDescent="0.2">
      <c r="A42" s="1122"/>
      <c r="B42" s="1186"/>
      <c r="C42" s="1186"/>
      <c r="D42" s="1186"/>
      <c r="E42" s="1186"/>
      <c r="F42" s="1186"/>
      <c r="G42" s="1186"/>
      <c r="H42" s="1186"/>
      <c r="I42" s="1187"/>
      <c r="J42" s="121"/>
      <c r="K42" s="541"/>
      <c r="L42" s="1124"/>
      <c r="M42" s="60"/>
      <c r="N42" s="243"/>
      <c r="O42" s="27"/>
      <c r="P42" s="230"/>
      <c r="R42" s="199"/>
      <c r="X42" s="374"/>
    </row>
    <row r="43" spans="1:27" ht="16.5" customHeight="1" x14ac:dyDescent="0.2">
      <c r="A43" s="1122"/>
      <c r="B43" s="1186"/>
      <c r="C43" s="1186"/>
      <c r="D43" s="1186"/>
      <c r="E43" s="1186"/>
      <c r="F43" s="1186"/>
      <c r="G43" s="1186"/>
      <c r="H43" s="1186"/>
      <c r="I43" s="1187"/>
      <c r="J43" s="123"/>
      <c r="K43" s="543"/>
      <c r="L43" s="1124"/>
      <c r="M43" s="60"/>
      <c r="N43" s="243"/>
      <c r="O43" s="27"/>
      <c r="P43" s="230"/>
      <c r="R43" s="199"/>
      <c r="X43" s="374"/>
    </row>
    <row r="44" spans="1:27" ht="16.5" customHeight="1" x14ac:dyDescent="0.2">
      <c r="A44" s="454">
        <v>2.4</v>
      </c>
      <c r="B44" s="1186" t="s">
        <v>134</v>
      </c>
      <c r="C44" s="1186"/>
      <c r="D44" s="1186"/>
      <c r="E44" s="1186"/>
      <c r="F44" s="1186"/>
      <c r="G44" s="1186"/>
      <c r="H44" s="1186"/>
      <c r="I44" s="1186"/>
      <c r="J44" s="127"/>
      <c r="K44" s="546"/>
      <c r="L44" s="893"/>
      <c r="M44" s="60"/>
      <c r="N44" s="243" t="s">
        <v>542</v>
      </c>
      <c r="O44" s="27" t="b">
        <v>0</v>
      </c>
      <c r="P44" s="167">
        <f>IF(O44=TRUE,1,0)</f>
        <v>0</v>
      </c>
      <c r="R44" s="199"/>
      <c r="W44" s="552" t="str">
        <f>IF(OR(Q44=TRUE,R44="NA"),CONCATENATE(N44," "),"")</f>
        <v/>
      </c>
      <c r="X44" s="562" t="str">
        <f>IF(OR(O44=TRUE,Q44=TRUE,R44="NA"),"",CONCATENATE(N44," "))</f>
        <v xml:space="preserve">E2.4, </v>
      </c>
    </row>
    <row r="45" spans="1:27" ht="16.5" customHeight="1" x14ac:dyDescent="0.2">
      <c r="A45" s="1122">
        <v>2.5</v>
      </c>
      <c r="B45" s="1186" t="s">
        <v>135</v>
      </c>
      <c r="C45" s="1186"/>
      <c r="D45" s="1186"/>
      <c r="E45" s="1186"/>
      <c r="F45" s="1186"/>
      <c r="G45" s="1186"/>
      <c r="H45" s="1186"/>
      <c r="I45" s="1186"/>
      <c r="J45" s="125"/>
      <c r="K45" s="540"/>
      <c r="L45" s="1124"/>
      <c r="M45" s="60"/>
      <c r="N45" s="243" t="s">
        <v>543</v>
      </c>
      <c r="O45" s="27" t="b">
        <v>0</v>
      </c>
      <c r="P45" s="167">
        <f>IF(O45=TRUE,1,0)</f>
        <v>0</v>
      </c>
      <c r="R45" s="199"/>
      <c r="W45" s="552" t="str">
        <f>IF(OR(Q45=TRUE,R45="NA"),CONCATENATE(N45," "),"")</f>
        <v/>
      </c>
      <c r="X45" s="562" t="str">
        <f>IF(OR(O45=TRUE,Q45=TRUE,R45="NA"),"",CONCATENATE(N45," "))</f>
        <v xml:space="preserve">E2.5, </v>
      </c>
    </row>
    <row r="46" spans="1:27" ht="16.5" customHeight="1" x14ac:dyDescent="0.2">
      <c r="A46" s="1122"/>
      <c r="B46" s="1186"/>
      <c r="C46" s="1186"/>
      <c r="D46" s="1186"/>
      <c r="E46" s="1186"/>
      <c r="F46" s="1186"/>
      <c r="G46" s="1186"/>
      <c r="H46" s="1186"/>
      <c r="I46" s="1186"/>
      <c r="J46" s="123"/>
      <c r="K46" s="543"/>
      <c r="L46" s="1124"/>
      <c r="M46" s="60"/>
      <c r="N46" s="243"/>
      <c r="O46" s="27"/>
      <c r="P46" s="230"/>
      <c r="R46" s="199"/>
      <c r="X46" s="374"/>
    </row>
    <row r="47" spans="1:27" ht="16.5" customHeight="1" x14ac:dyDescent="0.2">
      <c r="A47" s="454">
        <v>2.6</v>
      </c>
      <c r="B47" s="1186" t="s">
        <v>136</v>
      </c>
      <c r="C47" s="1186"/>
      <c r="D47" s="1186"/>
      <c r="E47" s="1186"/>
      <c r="F47" s="1186"/>
      <c r="G47" s="1186"/>
      <c r="H47" s="1186"/>
      <c r="I47" s="1186"/>
      <c r="J47" s="127"/>
      <c r="K47" s="546"/>
      <c r="L47" s="893"/>
      <c r="M47" s="60"/>
      <c r="N47" s="243" t="s">
        <v>544</v>
      </c>
      <c r="O47" s="27" t="b">
        <v>0</v>
      </c>
      <c r="P47" s="167">
        <f>IF(O47=TRUE,1,0)</f>
        <v>0</v>
      </c>
      <c r="R47" s="199"/>
      <c r="W47" s="552" t="str">
        <f>IF(OR(Q47=TRUE,R47="NA"),CONCATENATE(N47," "),"")</f>
        <v/>
      </c>
      <c r="X47" s="562" t="str">
        <f>IF(OR(O47=TRUE,Q47=TRUE,R47="NA"),"",CONCATENATE(N47," "))</f>
        <v xml:space="preserve">E2.6, </v>
      </c>
    </row>
    <row r="48" spans="1:27" ht="16.5" customHeight="1" x14ac:dyDescent="0.2">
      <c r="A48" s="1122">
        <v>2.7</v>
      </c>
      <c r="B48" s="1240" t="s">
        <v>464</v>
      </c>
      <c r="C48" s="1240"/>
      <c r="D48" s="1240"/>
      <c r="E48" s="1240"/>
      <c r="F48" s="1240"/>
      <c r="G48" s="1240"/>
      <c r="H48" s="1240"/>
      <c r="I48" s="1241"/>
      <c r="J48" s="1143" t="s">
        <v>450</v>
      </c>
      <c r="K48" s="1144"/>
      <c r="L48" s="1135"/>
      <c r="M48" s="60"/>
      <c r="N48" s="58"/>
      <c r="P48" s="167"/>
      <c r="R48" s="199"/>
      <c r="X48" s="374"/>
      <c r="AA48" s="995"/>
    </row>
    <row r="49" spans="1:27" ht="16.5" customHeight="1" thickBot="1" x14ac:dyDescent="0.25">
      <c r="A49" s="1125"/>
      <c r="B49" s="1242"/>
      <c r="C49" s="1242"/>
      <c r="D49" s="1242"/>
      <c r="E49" s="1242"/>
      <c r="F49" s="1242"/>
      <c r="G49" s="1242"/>
      <c r="H49" s="1242"/>
      <c r="I49" s="1243"/>
      <c r="J49" s="1145"/>
      <c r="K49" s="1146"/>
      <c r="L49" s="1131"/>
      <c r="M49" s="60"/>
      <c r="N49" s="58"/>
      <c r="R49" s="199"/>
      <c r="AA49" s="995"/>
    </row>
    <row r="50" spans="1:27" ht="16.5" customHeight="1" x14ac:dyDescent="0.2">
      <c r="A50" s="1132">
        <v>3</v>
      </c>
      <c r="B50" s="1294" t="s">
        <v>196</v>
      </c>
      <c r="C50" s="1294"/>
      <c r="D50" s="1294"/>
      <c r="E50" s="1294"/>
      <c r="F50" s="1294"/>
      <c r="G50" s="1294"/>
      <c r="H50" s="1294"/>
      <c r="I50" s="1294"/>
      <c r="J50" s="1176">
        <f>R50</f>
        <v>0</v>
      </c>
      <c r="K50" s="1177"/>
      <c r="L50" s="1140" t="str">
        <f>IF(J50&lt;0.6,"&lt;&lt; Insufficient control features","")</f>
        <v>&lt;&lt; Insufficient control features</v>
      </c>
      <c r="M50" s="57"/>
      <c r="N50" s="59" t="s">
        <v>236</v>
      </c>
      <c r="O50" s="14">
        <f>COUNTA(O54:O106)</f>
        <v>10</v>
      </c>
      <c r="P50" s="229">
        <f>SUM(P54:P106)-V50</f>
        <v>0</v>
      </c>
      <c r="Q50" s="12">
        <f>COUNTIF(Q54:Q106,"TRUE")</f>
        <v>0</v>
      </c>
      <c r="R50" s="200">
        <f>ROUNDUP((P50+Q50)/O50,2)</f>
        <v>0</v>
      </c>
      <c r="S50" s="13" t="str">
        <f>IF(R50&gt;=$S$12,"Y","N")</f>
        <v>N</v>
      </c>
      <c r="U50" s="34"/>
      <c r="V50" s="43">
        <f>COUNTIF(V54:V107,"TRUE")</f>
        <v>0</v>
      </c>
      <c r="W50" s="478" t="str">
        <f>W54&amp;W58&amp;W79&amp;W82&amp;W84&amp;W85&amp;W87&amp;W93&amp;W103&amp;W106</f>
        <v/>
      </c>
      <c r="X50" s="478" t="str">
        <f>X54&amp;X58&amp;X79&amp;X82&amp;X84&amp;X85&amp;X87&amp;X93&amp;X103&amp;X106</f>
        <v xml:space="preserve">E3.1, E3.2, E3.3a, E3.3b, E3.3c, E3.3d, E3.3e, E3.4, E3.5, E3.6, </v>
      </c>
    </row>
    <row r="51" spans="1:27" ht="16.5" customHeight="1" x14ac:dyDescent="0.2">
      <c r="A51" s="1133"/>
      <c r="B51" s="1295"/>
      <c r="C51" s="1295"/>
      <c r="D51" s="1295"/>
      <c r="E51" s="1295"/>
      <c r="F51" s="1295"/>
      <c r="G51" s="1295"/>
      <c r="H51" s="1295"/>
      <c r="I51" s="1295"/>
      <c r="J51" s="1178"/>
      <c r="K51" s="1179"/>
      <c r="L51" s="1141"/>
      <c r="M51" s="57"/>
      <c r="R51" s="199"/>
    </row>
    <row r="52" spans="1:27" ht="16.5" customHeight="1" x14ac:dyDescent="0.2">
      <c r="A52" s="1133"/>
      <c r="B52" s="1295"/>
      <c r="C52" s="1295"/>
      <c r="D52" s="1295"/>
      <c r="E52" s="1295"/>
      <c r="F52" s="1295"/>
      <c r="G52" s="1295"/>
      <c r="H52" s="1295"/>
      <c r="I52" s="1295"/>
      <c r="J52" s="1178"/>
      <c r="K52" s="1179"/>
      <c r="L52" s="1141"/>
      <c r="M52" s="25"/>
      <c r="N52" s="58"/>
      <c r="R52" s="199"/>
    </row>
    <row r="53" spans="1:27" ht="16.5" customHeight="1" x14ac:dyDescent="0.2">
      <c r="A53" s="1134"/>
      <c r="B53" s="1296"/>
      <c r="C53" s="1296"/>
      <c r="D53" s="1296"/>
      <c r="E53" s="1296"/>
      <c r="F53" s="1296"/>
      <c r="G53" s="1296"/>
      <c r="H53" s="1296"/>
      <c r="I53" s="1296"/>
      <c r="J53" s="1153"/>
      <c r="K53" s="1154"/>
      <c r="L53" s="1142"/>
      <c r="M53" s="25"/>
      <c r="N53" s="58"/>
      <c r="R53" s="199"/>
    </row>
    <row r="54" spans="1:27" ht="14.25" customHeight="1" x14ac:dyDescent="0.2">
      <c r="A54" s="433">
        <v>3.1</v>
      </c>
      <c r="B54" s="1110" t="s">
        <v>1377</v>
      </c>
      <c r="C54" s="1110"/>
      <c r="D54" s="1110"/>
      <c r="E54" s="1110"/>
      <c r="F54" s="1110"/>
      <c r="G54" s="1110"/>
      <c r="H54" s="1110"/>
      <c r="I54" s="1111"/>
      <c r="J54" s="119"/>
      <c r="K54" s="542"/>
      <c r="L54" s="907"/>
      <c r="M54" s="60"/>
      <c r="N54" s="243" t="s">
        <v>545</v>
      </c>
      <c r="O54" s="27" t="b">
        <v>0</v>
      </c>
      <c r="P54" s="167">
        <f>IF(O54=TRUE,1,0)</f>
        <v>0</v>
      </c>
      <c r="R54" s="199"/>
      <c r="W54" s="552" t="str">
        <f>IF(OR(Q54=TRUE,R54="NA"),CONCATENATE(N54," "),"")</f>
        <v/>
      </c>
      <c r="X54" s="562" t="str">
        <f>IF(OR(O54=TRUE,Q54=TRUE,R54="NA"),"",CONCATENATE(N54," "))</f>
        <v xml:space="preserve">E3.1, </v>
      </c>
    </row>
    <row r="55" spans="1:27" ht="14.25" customHeight="1" x14ac:dyDescent="0.2">
      <c r="A55" s="430"/>
      <c r="B55" s="1112"/>
      <c r="C55" s="1112"/>
      <c r="D55" s="1112"/>
      <c r="E55" s="1112"/>
      <c r="F55" s="1112"/>
      <c r="G55" s="1112"/>
      <c r="H55" s="1112"/>
      <c r="I55" s="1113"/>
      <c r="J55" s="121"/>
      <c r="K55" s="541"/>
      <c r="L55" s="892"/>
      <c r="M55" s="60"/>
      <c r="N55" s="243"/>
      <c r="O55" s="27"/>
      <c r="P55" s="167"/>
      <c r="R55" s="199"/>
      <c r="W55" s="552"/>
      <c r="X55" s="562"/>
      <c r="AA55" s="996"/>
    </row>
    <row r="56" spans="1:27" ht="14.25" customHeight="1" x14ac:dyDescent="0.2">
      <c r="A56" s="430"/>
      <c r="B56" s="1112"/>
      <c r="C56" s="1112"/>
      <c r="D56" s="1112"/>
      <c r="E56" s="1112"/>
      <c r="F56" s="1112"/>
      <c r="G56" s="1112"/>
      <c r="H56" s="1112"/>
      <c r="I56" s="1113"/>
      <c r="J56" s="121"/>
      <c r="K56" s="541"/>
      <c r="L56" s="892"/>
      <c r="M56" s="60"/>
      <c r="N56" s="243"/>
      <c r="O56" s="27"/>
      <c r="P56" s="167"/>
      <c r="R56" s="199"/>
      <c r="W56" s="552"/>
      <c r="X56" s="562"/>
      <c r="AA56" s="996"/>
    </row>
    <row r="57" spans="1:27" ht="20.25" customHeight="1" x14ac:dyDescent="0.2">
      <c r="A57" s="435"/>
      <c r="B57" s="1114"/>
      <c r="C57" s="1114"/>
      <c r="D57" s="1114"/>
      <c r="E57" s="1114"/>
      <c r="F57" s="1114"/>
      <c r="G57" s="1114"/>
      <c r="H57" s="1114"/>
      <c r="I57" s="1115"/>
      <c r="J57" s="123"/>
      <c r="K57" s="543"/>
      <c r="L57" s="894"/>
      <c r="M57" s="60"/>
      <c r="N57" s="243"/>
      <c r="O57" s="27"/>
      <c r="P57" s="167"/>
      <c r="R57" s="199"/>
      <c r="W57" s="552"/>
      <c r="X57" s="562"/>
      <c r="AA57" s="996"/>
    </row>
    <row r="58" spans="1:27" ht="16.5" customHeight="1" x14ac:dyDescent="0.2">
      <c r="A58" s="1173">
        <v>3.2</v>
      </c>
      <c r="B58" s="1169" t="s">
        <v>786</v>
      </c>
      <c r="C58" s="1169"/>
      <c r="D58" s="1169"/>
      <c r="E58" s="1169"/>
      <c r="F58" s="1169"/>
      <c r="G58" s="1169"/>
      <c r="H58" s="1169"/>
      <c r="I58" s="1170"/>
      <c r="J58" s="121"/>
      <c r="K58" s="541"/>
      <c r="L58" s="1135"/>
      <c r="M58" s="60"/>
      <c r="N58" s="243" t="s">
        <v>546</v>
      </c>
      <c r="O58" s="27" t="b">
        <v>0</v>
      </c>
      <c r="P58" s="167">
        <f>IF(O58=TRUE,1,0)</f>
        <v>0</v>
      </c>
      <c r="R58" s="199"/>
      <c r="W58" s="552" t="str">
        <f>IF(OR(Q58=TRUE,R58="NA"),CONCATENATE(N58," "),"")</f>
        <v/>
      </c>
      <c r="X58" s="562" t="str">
        <f>IF(OR(O58=TRUE,Q58=TRUE,R58="NA"),"",CONCATENATE(N58," "))</f>
        <v xml:space="preserve">E3.2, </v>
      </c>
      <c r="Y58" s="625" t="s">
        <v>929</v>
      </c>
    </row>
    <row r="59" spans="1:27" ht="16.5" customHeight="1" x14ac:dyDescent="0.2">
      <c r="A59" s="1174"/>
      <c r="B59" s="1171"/>
      <c r="C59" s="1171"/>
      <c r="D59" s="1171"/>
      <c r="E59" s="1171"/>
      <c r="F59" s="1171"/>
      <c r="G59" s="1171"/>
      <c r="H59" s="1171"/>
      <c r="I59" s="1172"/>
      <c r="J59" s="121"/>
      <c r="K59" s="541"/>
      <c r="L59" s="1135"/>
      <c r="M59" s="60"/>
      <c r="N59" s="243"/>
      <c r="O59" s="27"/>
      <c r="P59" s="27"/>
      <c r="R59" s="199"/>
      <c r="X59" s="374"/>
    </row>
    <row r="60" spans="1:27" ht="16.5" customHeight="1" x14ac:dyDescent="0.2">
      <c r="A60" s="1174"/>
      <c r="B60" s="1112" t="s">
        <v>2</v>
      </c>
      <c r="C60" s="1067" t="s">
        <v>1378</v>
      </c>
      <c r="D60" s="1067"/>
      <c r="E60" s="1067"/>
      <c r="F60" s="1067"/>
      <c r="G60" s="1067"/>
      <c r="H60" s="1067"/>
      <c r="I60" s="1195"/>
      <c r="J60" s="121"/>
      <c r="K60" s="541"/>
      <c r="L60" s="1135"/>
      <c r="M60" s="60"/>
      <c r="N60" s="243"/>
      <c r="O60" s="27"/>
      <c r="P60" s="27"/>
      <c r="R60" s="199"/>
      <c r="X60" s="374"/>
    </row>
    <row r="61" spans="1:27" ht="16.5" customHeight="1" x14ac:dyDescent="0.2">
      <c r="A61" s="1174"/>
      <c r="B61" s="1112"/>
      <c r="C61" s="1067"/>
      <c r="D61" s="1067"/>
      <c r="E61" s="1067"/>
      <c r="F61" s="1067"/>
      <c r="G61" s="1067"/>
      <c r="H61" s="1067"/>
      <c r="I61" s="1195"/>
      <c r="J61" s="121"/>
      <c r="K61" s="541"/>
      <c r="L61" s="1135"/>
      <c r="M61" s="60"/>
      <c r="N61" s="243"/>
      <c r="O61" s="27"/>
      <c r="P61" s="27"/>
      <c r="R61" s="199"/>
      <c r="X61" s="374"/>
    </row>
    <row r="62" spans="1:27" ht="16.5" customHeight="1" x14ac:dyDescent="0.2">
      <c r="A62" s="1174"/>
      <c r="B62" s="1112"/>
      <c r="C62" s="1067"/>
      <c r="D62" s="1067"/>
      <c r="E62" s="1067"/>
      <c r="F62" s="1067"/>
      <c r="G62" s="1067"/>
      <c r="H62" s="1067"/>
      <c r="I62" s="1195"/>
      <c r="J62" s="121"/>
      <c r="K62" s="541"/>
      <c r="L62" s="1135"/>
      <c r="M62" s="60"/>
      <c r="N62" s="243"/>
      <c r="O62" s="27"/>
      <c r="P62" s="27"/>
      <c r="R62" s="199"/>
      <c r="X62" s="374"/>
    </row>
    <row r="63" spans="1:27" ht="16.5" customHeight="1" x14ac:dyDescent="0.2">
      <c r="A63" s="1174"/>
      <c r="B63" s="1112"/>
      <c r="C63" s="1067"/>
      <c r="D63" s="1067"/>
      <c r="E63" s="1067"/>
      <c r="F63" s="1067"/>
      <c r="G63" s="1067"/>
      <c r="H63" s="1067"/>
      <c r="I63" s="1195"/>
      <c r="J63" s="121"/>
      <c r="K63" s="541"/>
      <c r="L63" s="1135"/>
      <c r="M63" s="60"/>
      <c r="N63" s="243"/>
      <c r="O63" s="27"/>
      <c r="P63" s="27"/>
      <c r="R63" s="199"/>
      <c r="X63" s="374"/>
    </row>
    <row r="64" spans="1:27" ht="16.5" customHeight="1" x14ac:dyDescent="0.2">
      <c r="A64" s="1174"/>
      <c r="B64" s="1112"/>
      <c r="C64" s="1067"/>
      <c r="D64" s="1067"/>
      <c r="E64" s="1067"/>
      <c r="F64" s="1067"/>
      <c r="G64" s="1067"/>
      <c r="H64" s="1067"/>
      <c r="I64" s="1195"/>
      <c r="J64" s="121"/>
      <c r="K64" s="541"/>
      <c r="L64" s="1135"/>
      <c r="M64" s="60"/>
      <c r="N64" s="243"/>
      <c r="O64" s="27"/>
      <c r="P64" s="27"/>
      <c r="R64" s="199"/>
      <c r="X64" s="374"/>
    </row>
    <row r="65" spans="1:27" ht="8.25" hidden="1" customHeight="1" x14ac:dyDescent="0.2">
      <c r="A65" s="1174"/>
      <c r="B65" s="1112"/>
      <c r="C65" s="1067"/>
      <c r="D65" s="1067"/>
      <c r="E65" s="1067"/>
      <c r="F65" s="1067"/>
      <c r="G65" s="1067"/>
      <c r="H65" s="1067"/>
      <c r="I65" s="1195"/>
      <c r="J65" s="121"/>
      <c r="K65" s="541"/>
      <c r="L65" s="1135"/>
      <c r="M65" s="60"/>
      <c r="N65" s="243"/>
      <c r="O65" s="27"/>
      <c r="P65" s="27"/>
      <c r="R65" s="199"/>
      <c r="X65" s="374"/>
    </row>
    <row r="66" spans="1:27" ht="14.25" customHeight="1" x14ac:dyDescent="0.2">
      <c r="A66" s="1174"/>
      <c r="B66" s="1112"/>
      <c r="C66" s="1067"/>
      <c r="D66" s="1067"/>
      <c r="E66" s="1067"/>
      <c r="F66" s="1067"/>
      <c r="G66" s="1067"/>
      <c r="H66" s="1067"/>
      <c r="I66" s="1195"/>
      <c r="J66" s="121"/>
      <c r="K66" s="541"/>
      <c r="L66" s="1135"/>
      <c r="M66" s="60"/>
      <c r="N66" s="243"/>
      <c r="O66" s="27"/>
      <c r="P66" s="27"/>
      <c r="R66" s="199"/>
      <c r="X66" s="374"/>
    </row>
    <row r="67" spans="1:27" ht="16.5" customHeight="1" x14ac:dyDescent="0.2">
      <c r="A67" s="1174"/>
      <c r="B67" s="1022" t="s">
        <v>33</v>
      </c>
      <c r="C67" s="1067" t="s">
        <v>1379</v>
      </c>
      <c r="D67" s="1067"/>
      <c r="E67" s="1067"/>
      <c r="F67" s="1067"/>
      <c r="G67" s="1067"/>
      <c r="H67" s="1067"/>
      <c r="I67" s="1195"/>
      <c r="J67" s="121"/>
      <c r="K67" s="541"/>
      <c r="L67" s="1135"/>
      <c r="M67" s="60"/>
      <c r="N67" s="243"/>
      <c r="O67" s="27"/>
      <c r="P67" s="27"/>
      <c r="R67" s="199"/>
      <c r="X67" s="374"/>
    </row>
    <row r="68" spans="1:27" ht="16.5" customHeight="1" x14ac:dyDescent="0.2">
      <c r="A68" s="1174"/>
      <c r="B68" s="1022"/>
      <c r="C68" s="1067"/>
      <c r="D68" s="1067"/>
      <c r="E68" s="1067"/>
      <c r="F68" s="1067"/>
      <c r="G68" s="1067"/>
      <c r="H68" s="1067"/>
      <c r="I68" s="1195"/>
      <c r="J68" s="121"/>
      <c r="K68" s="541"/>
      <c r="L68" s="1135"/>
      <c r="M68" s="60"/>
      <c r="N68" s="243"/>
      <c r="O68" s="27"/>
      <c r="P68" s="27"/>
      <c r="R68" s="199"/>
      <c r="X68" s="374"/>
    </row>
    <row r="69" spans="1:27" ht="16.5" customHeight="1" x14ac:dyDescent="0.2">
      <c r="A69" s="1174"/>
      <c r="B69" s="1022"/>
      <c r="C69" s="1067"/>
      <c r="D69" s="1067"/>
      <c r="E69" s="1067"/>
      <c r="F69" s="1067"/>
      <c r="G69" s="1067"/>
      <c r="H69" s="1067"/>
      <c r="I69" s="1195"/>
      <c r="J69" s="121"/>
      <c r="K69" s="541"/>
      <c r="L69" s="1135"/>
      <c r="M69" s="60"/>
      <c r="N69" s="243"/>
      <c r="O69" s="27"/>
      <c r="P69" s="27"/>
      <c r="R69" s="199"/>
      <c r="X69" s="374"/>
    </row>
    <row r="70" spans="1:27" ht="16.5" customHeight="1" x14ac:dyDescent="0.2">
      <c r="A70" s="1174"/>
      <c r="B70" s="1022"/>
      <c r="C70" s="1067"/>
      <c r="D70" s="1067"/>
      <c r="E70" s="1067"/>
      <c r="F70" s="1067"/>
      <c r="G70" s="1067"/>
      <c r="H70" s="1067"/>
      <c r="I70" s="1195"/>
      <c r="J70" s="121"/>
      <c r="K70" s="541"/>
      <c r="L70" s="1135"/>
      <c r="M70" s="60"/>
      <c r="N70" s="243"/>
      <c r="O70" s="27"/>
      <c r="P70" s="27"/>
      <c r="R70" s="199"/>
      <c r="X70" s="374"/>
    </row>
    <row r="71" spans="1:27" ht="16.5" customHeight="1" x14ac:dyDescent="0.2">
      <c r="A71" s="1174"/>
      <c r="B71" s="1022"/>
      <c r="C71" s="1067"/>
      <c r="D71" s="1067"/>
      <c r="E71" s="1067"/>
      <c r="F71" s="1067"/>
      <c r="G71" s="1067"/>
      <c r="H71" s="1067"/>
      <c r="I71" s="1195"/>
      <c r="J71" s="121"/>
      <c r="K71" s="541"/>
      <c r="L71" s="1135"/>
      <c r="M71" s="60"/>
      <c r="N71" s="243"/>
      <c r="O71" s="27"/>
      <c r="P71" s="27"/>
      <c r="R71" s="199"/>
      <c r="X71" s="374"/>
    </row>
    <row r="72" spans="1:27" ht="16.5" customHeight="1" x14ac:dyDescent="0.2">
      <c r="A72" s="1174"/>
      <c r="B72" s="1022"/>
      <c r="C72" s="1067"/>
      <c r="D72" s="1067"/>
      <c r="E72" s="1067"/>
      <c r="F72" s="1067"/>
      <c r="G72" s="1067"/>
      <c r="H72" s="1067"/>
      <c r="I72" s="1195"/>
      <c r="J72" s="121"/>
      <c r="K72" s="541"/>
      <c r="L72" s="1135"/>
      <c r="M72" s="60"/>
      <c r="N72" s="243"/>
      <c r="O72" s="27"/>
      <c r="P72" s="27"/>
      <c r="R72" s="199"/>
      <c r="X72" s="374"/>
    </row>
    <row r="73" spans="1:27" ht="1.5" customHeight="1" x14ac:dyDescent="0.2">
      <c r="A73" s="1174"/>
      <c r="B73" s="1022"/>
      <c r="C73" s="1067"/>
      <c r="D73" s="1067"/>
      <c r="E73" s="1067"/>
      <c r="F73" s="1067"/>
      <c r="G73" s="1067"/>
      <c r="H73" s="1067"/>
      <c r="I73" s="1195"/>
      <c r="J73" s="121"/>
      <c r="K73" s="541"/>
      <c r="L73" s="1135"/>
      <c r="M73" s="60"/>
      <c r="N73" s="243"/>
      <c r="O73" s="27"/>
      <c r="P73" s="27"/>
      <c r="R73" s="199"/>
      <c r="X73" s="374"/>
    </row>
    <row r="74" spans="1:27" ht="14.25" customHeight="1" x14ac:dyDescent="0.2">
      <c r="A74" s="1174"/>
      <c r="B74" s="1022"/>
      <c r="C74" s="1067"/>
      <c r="D74" s="1067"/>
      <c r="E74" s="1067"/>
      <c r="F74" s="1067"/>
      <c r="G74" s="1067"/>
      <c r="H74" s="1067"/>
      <c r="I74" s="1195"/>
      <c r="J74" s="121"/>
      <c r="K74" s="541"/>
      <c r="L74" s="1135"/>
      <c r="M74" s="60"/>
      <c r="N74" s="243"/>
      <c r="O74" s="27"/>
      <c r="P74" s="27"/>
      <c r="R74" s="199"/>
      <c r="X74" s="374"/>
    </row>
    <row r="75" spans="1:27" ht="16.5" customHeight="1" x14ac:dyDescent="0.2">
      <c r="A75" s="1174"/>
      <c r="B75" s="1112" t="s">
        <v>2</v>
      </c>
      <c r="C75" s="1067" t="s">
        <v>787</v>
      </c>
      <c r="D75" s="1067"/>
      <c r="E75" s="1067"/>
      <c r="F75" s="1067"/>
      <c r="G75" s="1067"/>
      <c r="H75" s="1067"/>
      <c r="I75" s="1195"/>
      <c r="J75" s="121"/>
      <c r="K75" s="541"/>
      <c r="L75" s="1135"/>
      <c r="M75" s="60"/>
      <c r="N75" s="243"/>
      <c r="O75" s="27"/>
      <c r="P75" s="27"/>
      <c r="R75" s="199"/>
      <c r="X75" s="374"/>
      <c r="AA75" s="997"/>
    </row>
    <row r="76" spans="1:27" ht="16.5" customHeight="1" x14ac:dyDescent="0.2">
      <c r="A76" s="1174"/>
      <c r="B76" s="1112"/>
      <c r="C76" s="1067"/>
      <c r="D76" s="1067"/>
      <c r="E76" s="1067"/>
      <c r="F76" s="1067"/>
      <c r="G76" s="1067"/>
      <c r="H76" s="1067"/>
      <c r="I76" s="1195"/>
      <c r="J76" s="121"/>
      <c r="K76" s="541"/>
      <c r="L76" s="892"/>
      <c r="M76" s="60"/>
      <c r="N76" s="243"/>
      <c r="O76" s="27"/>
      <c r="P76" s="27"/>
      <c r="R76" s="199"/>
      <c r="X76" s="374"/>
      <c r="AA76" s="997"/>
    </row>
    <row r="77" spans="1:27" ht="16.5" customHeight="1" x14ac:dyDescent="0.2">
      <c r="A77" s="1175"/>
      <c r="B77" s="1114"/>
      <c r="C77" s="1297"/>
      <c r="D77" s="1297"/>
      <c r="E77" s="1297"/>
      <c r="F77" s="1297"/>
      <c r="G77" s="1297"/>
      <c r="H77" s="1297"/>
      <c r="I77" s="1298"/>
      <c r="J77" s="121"/>
      <c r="K77" s="541"/>
      <c r="L77" s="892"/>
      <c r="M77" s="60"/>
      <c r="N77" s="243"/>
      <c r="O77" s="27"/>
      <c r="P77" s="27"/>
      <c r="R77" s="199"/>
      <c r="X77" s="374"/>
      <c r="AA77" s="997"/>
    </row>
    <row r="78" spans="1:27" ht="16.5" customHeight="1" x14ac:dyDescent="0.2">
      <c r="A78" s="1122">
        <v>3.3</v>
      </c>
      <c r="B78" s="1189" t="s">
        <v>137</v>
      </c>
      <c r="C78" s="1189"/>
      <c r="D78" s="1189"/>
      <c r="E78" s="1189"/>
      <c r="F78" s="1189"/>
      <c r="G78" s="1189"/>
      <c r="H78" s="1189"/>
      <c r="I78" s="1189"/>
      <c r="J78" s="125"/>
      <c r="K78" s="540"/>
      <c r="L78" s="1130"/>
      <c r="M78" s="60"/>
      <c r="N78" s="243"/>
      <c r="O78" s="27"/>
      <c r="P78" s="27"/>
      <c r="R78" s="199"/>
      <c r="X78" s="374"/>
    </row>
    <row r="79" spans="1:27" ht="16.5" customHeight="1" x14ac:dyDescent="0.2">
      <c r="A79" s="1122"/>
      <c r="B79" s="1147" t="s">
        <v>0</v>
      </c>
      <c r="C79" s="1167" t="s">
        <v>138</v>
      </c>
      <c r="D79" s="1167"/>
      <c r="E79" s="1167"/>
      <c r="F79" s="1167"/>
      <c r="G79" s="1167"/>
      <c r="H79" s="1167"/>
      <c r="I79" s="1167"/>
      <c r="J79" s="121"/>
      <c r="K79" s="541"/>
      <c r="L79" s="1135"/>
      <c r="M79" s="60"/>
      <c r="N79" s="243" t="s">
        <v>547</v>
      </c>
      <c r="O79" s="27" t="b">
        <v>0</v>
      </c>
      <c r="P79" s="167">
        <f>IF(O79=TRUE,1,0)</f>
        <v>0</v>
      </c>
      <c r="R79" s="199"/>
      <c r="W79" s="552" t="str">
        <f>IF(OR(Q79=TRUE,R79="NA"),CONCATENATE(N79," "),"")</f>
        <v/>
      </c>
      <c r="X79" s="562" t="str">
        <f>IF(OR(O79=TRUE,Q79=TRUE,R79="NA"),"",CONCATENATE(N79," "))</f>
        <v xml:space="preserve">E3.3a, </v>
      </c>
    </row>
    <row r="80" spans="1:27" ht="16.5" customHeight="1" x14ac:dyDescent="0.2">
      <c r="A80" s="1122"/>
      <c r="B80" s="1147"/>
      <c r="C80" s="1167"/>
      <c r="D80" s="1167"/>
      <c r="E80" s="1167"/>
      <c r="F80" s="1167"/>
      <c r="G80" s="1167"/>
      <c r="H80" s="1167"/>
      <c r="I80" s="1167"/>
      <c r="J80" s="121"/>
      <c r="K80" s="541"/>
      <c r="L80" s="1135"/>
      <c r="M80" s="60"/>
      <c r="N80" s="243"/>
      <c r="O80" s="27"/>
      <c r="P80" s="27"/>
      <c r="R80" s="199"/>
      <c r="X80" s="374"/>
    </row>
    <row r="81" spans="1:27" ht="16.5" customHeight="1" x14ac:dyDescent="0.2">
      <c r="A81" s="1122"/>
      <c r="B81" s="1147"/>
      <c r="C81" s="1167"/>
      <c r="D81" s="1167"/>
      <c r="E81" s="1167"/>
      <c r="F81" s="1167"/>
      <c r="G81" s="1167"/>
      <c r="H81" s="1167"/>
      <c r="I81" s="1167"/>
      <c r="J81" s="121"/>
      <c r="K81" s="541"/>
      <c r="L81" s="1135"/>
      <c r="M81" s="60"/>
      <c r="N81" s="243"/>
      <c r="O81" s="27"/>
      <c r="P81" s="27"/>
      <c r="R81" s="199"/>
      <c r="X81" s="374"/>
    </row>
    <row r="82" spans="1:27" ht="16.5" customHeight="1" x14ac:dyDescent="0.2">
      <c r="A82" s="1122"/>
      <c r="B82" s="1147" t="s">
        <v>1</v>
      </c>
      <c r="C82" s="1167" t="s">
        <v>139</v>
      </c>
      <c r="D82" s="1167"/>
      <c r="E82" s="1167"/>
      <c r="F82" s="1167"/>
      <c r="G82" s="1167"/>
      <c r="H82" s="1167"/>
      <c r="I82" s="1167"/>
      <c r="J82" s="121"/>
      <c r="K82" s="541"/>
      <c r="L82" s="1135"/>
      <c r="M82" s="60"/>
      <c r="N82" s="243" t="s">
        <v>548</v>
      </c>
      <c r="O82" s="27" t="b">
        <v>0</v>
      </c>
      <c r="P82" s="167">
        <f>IF(O82=TRUE,1,0)</f>
        <v>0</v>
      </c>
      <c r="R82" s="199"/>
      <c r="W82" s="552" t="str">
        <f>IF(OR(Q82=TRUE,R82="NA"),CONCATENATE(N82," "),"")</f>
        <v/>
      </c>
      <c r="X82" s="562" t="str">
        <f>IF(OR(O82=TRUE,Q82=TRUE,R82="NA"),"",CONCATENATE(N82," "))</f>
        <v xml:space="preserve">E3.3b, </v>
      </c>
    </row>
    <row r="83" spans="1:27" ht="16.5" customHeight="1" x14ac:dyDescent="0.2">
      <c r="A83" s="1122"/>
      <c r="B83" s="1147"/>
      <c r="C83" s="1167"/>
      <c r="D83" s="1167"/>
      <c r="E83" s="1167"/>
      <c r="F83" s="1167"/>
      <c r="G83" s="1167"/>
      <c r="H83" s="1167"/>
      <c r="I83" s="1167"/>
      <c r="J83" s="121"/>
      <c r="K83" s="541"/>
      <c r="L83" s="1135"/>
      <c r="M83" s="60"/>
      <c r="N83" s="243"/>
      <c r="O83" s="27"/>
      <c r="P83" s="27"/>
      <c r="R83" s="199"/>
      <c r="X83" s="374"/>
    </row>
    <row r="84" spans="1:27" ht="16.5" customHeight="1" x14ac:dyDescent="0.2">
      <c r="A84" s="1122"/>
      <c r="B84" s="606" t="s">
        <v>3</v>
      </c>
      <c r="C84" s="1167" t="s">
        <v>788</v>
      </c>
      <c r="D84" s="1167"/>
      <c r="E84" s="1167"/>
      <c r="F84" s="1167"/>
      <c r="G84" s="1167"/>
      <c r="H84" s="1167"/>
      <c r="I84" s="1167"/>
      <c r="J84" s="121"/>
      <c r="K84" s="541"/>
      <c r="L84" s="1135"/>
      <c r="M84" s="60"/>
      <c r="N84" s="243" t="s">
        <v>549</v>
      </c>
      <c r="O84" s="27" t="b">
        <v>0</v>
      </c>
      <c r="P84" s="167">
        <f>IF(O84=TRUE,1,0)</f>
        <v>0</v>
      </c>
      <c r="R84" s="199"/>
      <c r="W84" s="552" t="str">
        <f>IF(OR(Q84=TRUE,R84="NA"),CONCATENATE(N84," "),"")</f>
        <v/>
      </c>
      <c r="X84" s="562" t="str">
        <f>IF(OR(O84=TRUE,Q84=TRUE,R84="NA"),"",CONCATENATE(N84," "))</f>
        <v xml:space="preserve">E3.3c, </v>
      </c>
    </row>
    <row r="85" spans="1:27" ht="16.5" customHeight="1" x14ac:dyDescent="0.2">
      <c r="A85" s="1122"/>
      <c r="B85" s="1147" t="s">
        <v>4</v>
      </c>
      <c r="C85" s="1167" t="s">
        <v>140</v>
      </c>
      <c r="D85" s="1167"/>
      <c r="E85" s="1167"/>
      <c r="F85" s="1167"/>
      <c r="G85" s="1167"/>
      <c r="H85" s="1167"/>
      <c r="I85" s="1167"/>
      <c r="J85" s="121"/>
      <c r="K85" s="541"/>
      <c r="L85" s="1135"/>
      <c r="M85" s="60"/>
      <c r="N85" s="243" t="s">
        <v>550</v>
      </c>
      <c r="O85" s="27" t="b">
        <v>0</v>
      </c>
      <c r="P85" s="167">
        <f>IF(O85=TRUE,1,0)</f>
        <v>0</v>
      </c>
      <c r="R85" s="199"/>
      <c r="W85" s="552" t="str">
        <f>IF(OR(Q85=TRUE,R85="NA"),CONCATENATE(N85," "),"")</f>
        <v/>
      </c>
      <c r="X85" s="562" t="str">
        <f>IF(OR(O85=TRUE,Q85=TRUE,R85="NA"),"",CONCATENATE(N85," "))</f>
        <v xml:space="preserve">E3.3d, </v>
      </c>
    </row>
    <row r="86" spans="1:27" ht="16.5" customHeight="1" x14ac:dyDescent="0.2">
      <c r="A86" s="1122"/>
      <c r="B86" s="1147"/>
      <c r="C86" s="1167"/>
      <c r="D86" s="1167"/>
      <c r="E86" s="1167"/>
      <c r="F86" s="1167"/>
      <c r="G86" s="1167"/>
      <c r="H86" s="1167"/>
      <c r="I86" s="1167"/>
      <c r="J86" s="121"/>
      <c r="K86" s="541"/>
      <c r="L86" s="1135"/>
      <c r="M86" s="60"/>
      <c r="N86" s="243"/>
      <c r="O86" s="27"/>
      <c r="P86" s="27"/>
      <c r="R86" s="199"/>
      <c r="X86" s="374"/>
    </row>
    <row r="87" spans="1:27" ht="16.5" customHeight="1" x14ac:dyDescent="0.2">
      <c r="A87" s="1122"/>
      <c r="B87" s="606" t="s">
        <v>764</v>
      </c>
      <c r="C87" s="1167" t="s">
        <v>982</v>
      </c>
      <c r="D87" s="1167"/>
      <c r="E87" s="1167"/>
      <c r="F87" s="1167"/>
      <c r="G87" s="1167"/>
      <c r="H87" s="1167"/>
      <c r="I87" s="1167"/>
      <c r="J87" s="121"/>
      <c r="K87" s="541"/>
      <c r="L87" s="1135"/>
      <c r="M87" s="60"/>
      <c r="N87" s="243" t="s">
        <v>750</v>
      </c>
      <c r="O87" s="27" t="b">
        <v>0</v>
      </c>
      <c r="P87" s="167">
        <f>IF(O87=TRUE,1,0)</f>
        <v>0</v>
      </c>
      <c r="R87" s="199"/>
      <c r="W87" s="552" t="str">
        <f>IF(OR(Q87=TRUE,R87="NA"),CONCATENATE(N87," "),"")</f>
        <v/>
      </c>
      <c r="X87" s="562" t="str">
        <f>IF(OR(O87=TRUE,Q87=TRUE,R87="NA"),"",CONCATENATE(N87," "))</f>
        <v xml:space="preserve">E3.3e, </v>
      </c>
      <c r="Y87" s="625" t="s">
        <v>930</v>
      </c>
    </row>
    <row r="88" spans="1:27" ht="16.5" customHeight="1" x14ac:dyDescent="0.2">
      <c r="A88" s="1122"/>
      <c r="B88" s="606"/>
      <c r="C88" s="1167"/>
      <c r="D88" s="1167"/>
      <c r="E88" s="1167"/>
      <c r="F88" s="1167"/>
      <c r="G88" s="1167"/>
      <c r="H88" s="1167"/>
      <c r="I88" s="1167"/>
      <c r="J88" s="121"/>
      <c r="K88" s="541"/>
      <c r="L88" s="1135"/>
      <c r="M88" s="60"/>
      <c r="N88" s="243"/>
      <c r="O88" s="27"/>
      <c r="P88" s="167"/>
      <c r="R88" s="199"/>
      <c r="W88" s="552"/>
      <c r="X88" s="562"/>
    </row>
    <row r="89" spans="1:27" ht="16.5" customHeight="1" x14ac:dyDescent="0.2">
      <c r="A89" s="1122"/>
      <c r="B89" s="606"/>
      <c r="C89" s="1167"/>
      <c r="D89" s="1167"/>
      <c r="E89" s="1167"/>
      <c r="F89" s="1167"/>
      <c r="G89" s="1167"/>
      <c r="H89" s="1167"/>
      <c r="I89" s="1167"/>
      <c r="J89" s="121"/>
      <c r="K89" s="541"/>
      <c r="L89" s="1135"/>
      <c r="M89" s="60"/>
      <c r="N89" s="243"/>
      <c r="O89" s="27"/>
      <c r="P89" s="27"/>
      <c r="R89" s="199"/>
      <c r="X89" s="374"/>
    </row>
    <row r="90" spans="1:27" ht="16.5" customHeight="1" x14ac:dyDescent="0.2">
      <c r="A90" s="1122"/>
      <c r="B90" s="1163" t="s">
        <v>789</v>
      </c>
      <c r="C90" s="1171" t="s">
        <v>420</v>
      </c>
      <c r="D90" s="1171"/>
      <c r="E90" s="1171"/>
      <c r="F90" s="1171"/>
      <c r="G90" s="1171"/>
      <c r="H90" s="1171"/>
      <c r="I90" s="1172"/>
      <c r="J90" s="1180" t="s">
        <v>450</v>
      </c>
      <c r="K90" s="1181"/>
      <c r="L90" s="1135"/>
      <c r="M90" s="60"/>
      <c r="N90" s="58"/>
      <c r="O90" s="27"/>
      <c r="P90" s="27"/>
      <c r="R90" s="199"/>
      <c r="X90" s="374"/>
      <c r="AA90" s="995"/>
    </row>
    <row r="91" spans="1:27" ht="16.5" customHeight="1" x14ac:dyDescent="0.2">
      <c r="A91" s="1122"/>
      <c r="B91" s="1163"/>
      <c r="C91" s="1171"/>
      <c r="D91" s="1171"/>
      <c r="E91" s="1171"/>
      <c r="F91" s="1171"/>
      <c r="G91" s="1171"/>
      <c r="H91" s="1171"/>
      <c r="I91" s="1172"/>
      <c r="J91" s="1180"/>
      <c r="K91" s="1181"/>
      <c r="L91" s="1135"/>
      <c r="M91" s="60"/>
      <c r="N91" s="58"/>
      <c r="O91" s="27"/>
      <c r="P91" s="27"/>
      <c r="R91" s="199"/>
      <c r="X91" s="374"/>
      <c r="AA91" s="995"/>
    </row>
    <row r="92" spans="1:27" ht="6" customHeight="1" x14ac:dyDescent="0.2">
      <c r="A92" s="1122"/>
      <c r="B92" s="1168"/>
      <c r="C92" s="1184"/>
      <c r="D92" s="1184"/>
      <c r="E92" s="1184"/>
      <c r="F92" s="1184"/>
      <c r="G92" s="1184"/>
      <c r="H92" s="1184"/>
      <c r="I92" s="1185"/>
      <c r="J92" s="1182"/>
      <c r="K92" s="1183"/>
      <c r="L92" s="894"/>
      <c r="M92" s="60"/>
      <c r="N92" s="58"/>
      <c r="O92" s="27"/>
      <c r="P92" s="27"/>
      <c r="R92" s="199"/>
      <c r="X92" s="374"/>
    </row>
    <row r="93" spans="1:27" ht="16.5" customHeight="1" x14ac:dyDescent="0.2">
      <c r="A93" s="1206">
        <v>3.4</v>
      </c>
      <c r="B93" s="1167" t="s">
        <v>983</v>
      </c>
      <c r="C93" s="1167"/>
      <c r="D93" s="1167"/>
      <c r="E93" s="1167"/>
      <c r="F93" s="1167"/>
      <c r="G93" s="1167"/>
      <c r="H93" s="1167"/>
      <c r="I93" s="1167"/>
      <c r="J93" s="121"/>
      <c r="K93" s="541"/>
      <c r="L93" s="1193"/>
      <c r="M93" s="60"/>
      <c r="N93" s="243" t="s">
        <v>551</v>
      </c>
      <c r="O93" s="27" t="b">
        <v>0</v>
      </c>
      <c r="P93" s="167">
        <f>IF(O93=TRUE,1,0)</f>
        <v>0</v>
      </c>
      <c r="R93" s="199"/>
      <c r="W93" s="552" t="str">
        <f>IF(OR(Q93=TRUE,R93="NA"),CONCATENATE(N93," "),"")</f>
        <v/>
      </c>
      <c r="X93" s="562" t="str">
        <f>IF(OR(O93=TRUE,Q93=TRUE,R93="NA"),"",CONCATENATE(N93," "))</f>
        <v xml:space="preserve">E3.4, </v>
      </c>
      <c r="Y93" s="625" t="s">
        <v>931</v>
      </c>
    </row>
    <row r="94" spans="1:27" ht="16.5" customHeight="1" x14ac:dyDescent="0.2">
      <c r="A94" s="1122"/>
      <c r="B94" s="1167"/>
      <c r="C94" s="1167"/>
      <c r="D94" s="1167"/>
      <c r="E94" s="1167"/>
      <c r="F94" s="1167"/>
      <c r="G94" s="1167"/>
      <c r="H94" s="1167"/>
      <c r="I94" s="1167"/>
      <c r="J94" s="121"/>
      <c r="K94" s="541"/>
      <c r="L94" s="1124"/>
      <c r="M94" s="60"/>
      <c r="N94" s="243"/>
      <c r="O94" s="27"/>
      <c r="P94" s="27"/>
      <c r="R94" s="199"/>
      <c r="X94" s="374"/>
    </row>
    <row r="95" spans="1:27" ht="16.5" customHeight="1" x14ac:dyDescent="0.2">
      <c r="A95" s="1122"/>
      <c r="B95" s="1167"/>
      <c r="C95" s="1167"/>
      <c r="D95" s="1167"/>
      <c r="E95" s="1167"/>
      <c r="F95" s="1167"/>
      <c r="G95" s="1167"/>
      <c r="H95" s="1167"/>
      <c r="I95" s="1167"/>
      <c r="J95" s="121"/>
      <c r="K95" s="541"/>
      <c r="L95" s="1124"/>
      <c r="M95" s="60"/>
      <c r="N95" s="243"/>
      <c r="O95" s="27"/>
      <c r="P95" s="27"/>
      <c r="R95" s="199"/>
      <c r="X95" s="374"/>
    </row>
    <row r="96" spans="1:27" ht="16.5" customHeight="1" x14ac:dyDescent="0.2">
      <c r="A96" s="1122"/>
      <c r="B96" s="1167"/>
      <c r="C96" s="1167"/>
      <c r="D96" s="1167"/>
      <c r="E96" s="1167"/>
      <c r="F96" s="1167"/>
      <c r="G96" s="1167"/>
      <c r="H96" s="1167"/>
      <c r="I96" s="1167"/>
      <c r="J96" s="121"/>
      <c r="K96" s="541"/>
      <c r="L96" s="1124"/>
      <c r="M96" s="60"/>
      <c r="N96" s="243"/>
      <c r="O96" s="27"/>
      <c r="P96" s="27"/>
      <c r="R96" s="199"/>
      <c r="X96" s="374"/>
    </row>
    <row r="97" spans="1:27" ht="16.5" customHeight="1" x14ac:dyDescent="0.2">
      <c r="A97" s="1122"/>
      <c r="B97" s="1167"/>
      <c r="C97" s="1167"/>
      <c r="D97" s="1167"/>
      <c r="E97" s="1167"/>
      <c r="F97" s="1167"/>
      <c r="G97" s="1167"/>
      <c r="H97" s="1167"/>
      <c r="I97" s="1167"/>
      <c r="J97" s="121"/>
      <c r="K97" s="541"/>
      <c r="L97" s="1124"/>
      <c r="M97" s="60"/>
      <c r="N97" s="243"/>
      <c r="O97" s="27"/>
      <c r="P97" s="27"/>
      <c r="R97" s="199"/>
      <c r="X97" s="374"/>
    </row>
    <row r="98" spans="1:27" ht="16.5" customHeight="1" x14ac:dyDescent="0.2">
      <c r="A98" s="1122"/>
      <c r="B98" s="421" t="s">
        <v>224</v>
      </c>
      <c r="C98" s="455"/>
      <c r="D98" s="455"/>
      <c r="E98" s="455"/>
      <c r="F98" s="455"/>
      <c r="G98" s="455"/>
      <c r="H98" s="455"/>
      <c r="I98" s="455"/>
      <c r="J98" s="121"/>
      <c r="K98" s="541"/>
      <c r="L98" s="1124"/>
      <c r="M98" s="60"/>
      <c r="N98" s="243"/>
      <c r="O98" s="27"/>
      <c r="P98" s="27"/>
      <c r="R98" s="199"/>
      <c r="X98" s="374"/>
    </row>
    <row r="99" spans="1:27" ht="16.5" customHeight="1" x14ac:dyDescent="0.2">
      <c r="A99" s="1122"/>
      <c r="B99" s="381" t="s">
        <v>320</v>
      </c>
      <c r="C99" s="455"/>
      <c r="D99" s="455"/>
      <c r="E99" s="455"/>
      <c r="F99" s="455"/>
      <c r="G99" s="455"/>
      <c r="H99" s="455"/>
      <c r="I99" s="455"/>
      <c r="J99" s="121"/>
      <c r="K99" s="541"/>
      <c r="L99" s="1124"/>
      <c r="M99" s="60"/>
      <c r="N99" s="243"/>
      <c r="O99" s="27"/>
      <c r="P99" s="27"/>
      <c r="R99" s="199"/>
      <c r="X99" s="374"/>
    </row>
    <row r="100" spans="1:27" ht="16.5" customHeight="1" x14ac:dyDescent="0.2">
      <c r="A100" s="1122"/>
      <c r="B100" s="456"/>
      <c r="C100" s="1209" t="s">
        <v>243</v>
      </c>
      <c r="D100" s="1209"/>
      <c r="E100" s="1209"/>
      <c r="F100" s="1209"/>
      <c r="G100" s="1209"/>
      <c r="H100" s="1209"/>
      <c r="I100" s="1210"/>
      <c r="J100" s="121"/>
      <c r="K100" s="541"/>
      <c r="L100" s="1124"/>
      <c r="M100" s="60"/>
      <c r="N100" s="243"/>
      <c r="O100" s="27"/>
      <c r="P100" s="27"/>
      <c r="R100" s="199"/>
      <c r="X100" s="374"/>
    </row>
    <row r="101" spans="1:27" ht="16.5" customHeight="1" x14ac:dyDescent="0.2">
      <c r="A101" s="1122"/>
      <c r="B101" s="437"/>
      <c r="C101" s="1209"/>
      <c r="D101" s="1209"/>
      <c r="E101" s="1209"/>
      <c r="F101" s="1209"/>
      <c r="G101" s="1209"/>
      <c r="H101" s="1209"/>
      <c r="I101" s="1210"/>
      <c r="J101" s="121"/>
      <c r="K101" s="541"/>
      <c r="L101" s="1124"/>
      <c r="M101" s="60"/>
      <c r="N101" s="243"/>
      <c r="O101" s="27"/>
      <c r="P101" s="27"/>
      <c r="R101" s="199"/>
      <c r="X101" s="374"/>
    </row>
    <row r="102" spans="1:27" ht="16.5" customHeight="1" x14ac:dyDescent="0.2">
      <c r="A102" s="1122"/>
      <c r="B102" s="457"/>
      <c r="C102" s="1207" t="s">
        <v>197</v>
      </c>
      <c r="D102" s="1207"/>
      <c r="E102" s="1207"/>
      <c r="F102" s="1207"/>
      <c r="G102" s="1207"/>
      <c r="H102" s="1207"/>
      <c r="I102" s="1208"/>
      <c r="J102" s="123"/>
      <c r="K102" s="543"/>
      <c r="L102" s="1124"/>
      <c r="M102" s="60"/>
      <c r="N102" s="243"/>
      <c r="O102" s="27"/>
      <c r="P102" s="27"/>
      <c r="R102" s="199"/>
      <c r="X102" s="374"/>
    </row>
    <row r="103" spans="1:27" ht="16.5" customHeight="1" x14ac:dyDescent="0.2">
      <c r="A103" s="1122">
        <v>3.5</v>
      </c>
      <c r="B103" s="1186" t="s">
        <v>141</v>
      </c>
      <c r="C103" s="1186"/>
      <c r="D103" s="1186"/>
      <c r="E103" s="1186"/>
      <c r="F103" s="1186"/>
      <c r="G103" s="1186"/>
      <c r="H103" s="1186"/>
      <c r="I103" s="1186"/>
      <c r="J103" s="125"/>
      <c r="K103" s="540"/>
      <c r="L103" s="1124"/>
      <c r="M103" s="60"/>
      <c r="N103" s="243" t="s">
        <v>552</v>
      </c>
      <c r="O103" s="27" t="b">
        <v>0</v>
      </c>
      <c r="P103" s="167">
        <f>IF(O103=TRUE,1,0)</f>
        <v>0</v>
      </c>
      <c r="Q103" s="25" t="b">
        <v>0</v>
      </c>
      <c r="R103" s="199"/>
      <c r="V103" s="152" t="str">
        <f>IF(AND(O103=TRUE,Q103=TRUE),TRUE,"")</f>
        <v/>
      </c>
      <c r="W103" s="552" t="str">
        <f>IF(OR(Q103=TRUE,R103="NA"),CONCATENATE(N103," "),"")</f>
        <v/>
      </c>
      <c r="X103" s="562" t="str">
        <f>IF(OR(O103=TRUE,Q103=TRUE,R103="NA"),"",CONCATENATE(N103," "))</f>
        <v xml:space="preserve">E3.5, </v>
      </c>
    </row>
    <row r="104" spans="1:27" ht="16.5" customHeight="1" x14ac:dyDescent="0.2">
      <c r="A104" s="1122"/>
      <c r="B104" s="1186"/>
      <c r="C104" s="1186"/>
      <c r="D104" s="1186"/>
      <c r="E104" s="1186"/>
      <c r="F104" s="1186"/>
      <c r="G104" s="1186"/>
      <c r="H104" s="1186"/>
      <c r="I104" s="1186"/>
      <c r="J104" s="128"/>
      <c r="K104" s="547"/>
      <c r="L104" s="1124"/>
      <c r="M104" s="60"/>
      <c r="N104" s="243"/>
      <c r="O104" s="27"/>
      <c r="P104" s="27"/>
      <c r="R104" s="199"/>
      <c r="X104" s="374"/>
    </row>
    <row r="105" spans="1:27" ht="16.5" customHeight="1" x14ac:dyDescent="0.2">
      <c r="A105" s="1122"/>
      <c r="B105" s="1186"/>
      <c r="C105" s="1186"/>
      <c r="D105" s="1186"/>
      <c r="E105" s="1186"/>
      <c r="F105" s="1186"/>
      <c r="G105" s="1186"/>
      <c r="H105" s="1186"/>
      <c r="I105" s="1186"/>
      <c r="J105" s="162" t="str">
        <f>IF(V103=TRUE,"! Select only one","")</f>
        <v/>
      </c>
      <c r="K105" s="548"/>
      <c r="L105" s="1124"/>
      <c r="M105" s="60"/>
      <c r="N105" s="243"/>
      <c r="O105" s="27"/>
      <c r="P105" s="27"/>
      <c r="R105" s="199"/>
      <c r="X105" s="374"/>
    </row>
    <row r="106" spans="1:27" ht="29.45" customHeight="1" x14ac:dyDescent="0.2">
      <c r="A106" s="454">
        <v>3.6</v>
      </c>
      <c r="B106" s="1123" t="s">
        <v>466</v>
      </c>
      <c r="C106" s="1123"/>
      <c r="D106" s="1123"/>
      <c r="E106" s="1123"/>
      <c r="F106" s="1123"/>
      <c r="G106" s="1123"/>
      <c r="H106" s="1123"/>
      <c r="I106" s="1123"/>
      <c r="J106" s="127"/>
      <c r="K106" s="546"/>
      <c r="L106" s="893"/>
      <c r="M106" s="60"/>
      <c r="N106" s="243" t="s">
        <v>553</v>
      </c>
      <c r="O106" s="27" t="b">
        <v>0</v>
      </c>
      <c r="P106" s="230">
        <f>IF(O106=TRUE,1,0)</f>
        <v>0</v>
      </c>
      <c r="R106" s="199"/>
      <c r="W106" s="552" t="str">
        <f>IF(OR(Q106=TRUE,R106="NA"),CONCATENATE(N106," "),"")</f>
        <v/>
      </c>
      <c r="X106" s="562" t="str">
        <f>IF(OR(O106=TRUE,Q106=TRUE,R106="NA"),"",CONCATENATE(N106," "))</f>
        <v xml:space="preserve">E3.6, </v>
      </c>
    </row>
    <row r="107" spans="1:27" ht="16.5" customHeight="1" x14ac:dyDescent="0.2">
      <c r="A107" s="1122">
        <v>3.7</v>
      </c>
      <c r="B107" s="1240" t="s">
        <v>464</v>
      </c>
      <c r="C107" s="1240"/>
      <c r="D107" s="1240"/>
      <c r="E107" s="1240"/>
      <c r="F107" s="1240"/>
      <c r="G107" s="1240"/>
      <c r="H107" s="1240"/>
      <c r="I107" s="1241"/>
      <c r="J107" s="1143" t="s">
        <v>450</v>
      </c>
      <c r="K107" s="1144"/>
      <c r="L107" s="1135"/>
      <c r="M107" s="60"/>
      <c r="N107" s="58"/>
      <c r="R107" s="199"/>
      <c r="X107" s="374"/>
      <c r="AA107" s="995"/>
    </row>
    <row r="108" spans="1:27" ht="16.5" customHeight="1" thickBot="1" x14ac:dyDescent="0.25">
      <c r="A108" s="1125"/>
      <c r="B108" s="1242"/>
      <c r="C108" s="1242"/>
      <c r="D108" s="1242"/>
      <c r="E108" s="1242"/>
      <c r="F108" s="1242"/>
      <c r="G108" s="1242"/>
      <c r="H108" s="1242"/>
      <c r="I108" s="1243"/>
      <c r="J108" s="1145"/>
      <c r="K108" s="1146"/>
      <c r="L108" s="1131"/>
      <c r="M108" s="60"/>
      <c r="R108" s="199"/>
      <c r="X108" s="374"/>
      <c r="AA108" s="995"/>
    </row>
    <row r="109" spans="1:27" ht="16.5" customHeight="1" x14ac:dyDescent="0.2">
      <c r="A109" s="1133">
        <v>4</v>
      </c>
      <c r="B109" s="1257" t="s">
        <v>984</v>
      </c>
      <c r="C109" s="1257"/>
      <c r="D109" s="1257"/>
      <c r="E109" s="1257"/>
      <c r="F109" s="1257"/>
      <c r="G109" s="1257"/>
      <c r="H109" s="1257"/>
      <c r="I109" s="1257"/>
      <c r="J109" s="1176">
        <f>R109</f>
        <v>0</v>
      </c>
      <c r="K109" s="1177"/>
      <c r="L109" s="1140" t="str">
        <f>IF(J109&lt;0.6,"&lt;&lt; Insufficient control features","")</f>
        <v>&lt;&lt; Insufficient control features</v>
      </c>
      <c r="M109" s="57"/>
      <c r="N109" s="59" t="s">
        <v>236</v>
      </c>
      <c r="O109" s="14">
        <f>COUNTA(O113:O127)</f>
        <v>5</v>
      </c>
      <c r="P109" s="165">
        <f>SUM(P113:P125)-V109</f>
        <v>0</v>
      </c>
      <c r="Q109" s="12">
        <f>COUNTIF(Q113:Q127,"TRUE")</f>
        <v>0</v>
      </c>
      <c r="R109" s="200">
        <f>ROUNDUP((P109+Q109)/O109,2)</f>
        <v>0</v>
      </c>
      <c r="S109" s="13" t="str">
        <f>IF(R109&gt;=$S$12,"Y","N")</f>
        <v>N</v>
      </c>
      <c r="U109" s="34"/>
      <c r="V109" s="43">
        <f>COUNTIF(V113:V127,"TRUE")</f>
        <v>0</v>
      </c>
      <c r="W109" s="478" t="str">
        <f>W113&amp;W116&amp;W119&amp;W121&amp;W125</f>
        <v/>
      </c>
      <c r="X109" s="478" t="str">
        <f>X113&amp;X116&amp;X119&amp;X121&amp;X125</f>
        <v xml:space="preserve">E4.1, E4.2, E4.3, E4.4, E4.5, </v>
      </c>
    </row>
    <row r="110" spans="1:27" ht="16.5" customHeight="1" x14ac:dyDescent="0.2">
      <c r="A110" s="1133"/>
      <c r="B110" s="1257"/>
      <c r="C110" s="1257"/>
      <c r="D110" s="1257"/>
      <c r="E110" s="1257"/>
      <c r="F110" s="1257"/>
      <c r="G110" s="1257"/>
      <c r="H110" s="1257"/>
      <c r="I110" s="1257"/>
      <c r="J110" s="1178"/>
      <c r="K110" s="1179"/>
      <c r="L110" s="1141"/>
      <c r="M110" s="57"/>
      <c r="R110" s="199"/>
      <c r="X110" s="374"/>
    </row>
    <row r="111" spans="1:27" ht="16.5" customHeight="1" x14ac:dyDescent="0.2">
      <c r="A111" s="1133"/>
      <c r="B111" s="1257"/>
      <c r="C111" s="1257"/>
      <c r="D111" s="1257"/>
      <c r="E111" s="1257"/>
      <c r="F111" s="1257"/>
      <c r="G111" s="1257"/>
      <c r="H111" s="1257"/>
      <c r="I111" s="1257"/>
      <c r="J111" s="1178"/>
      <c r="K111" s="1179"/>
      <c r="L111" s="1141"/>
      <c r="M111" s="25"/>
      <c r="N111" s="58"/>
      <c r="R111" s="199"/>
      <c r="X111" s="374"/>
    </row>
    <row r="112" spans="1:27" ht="16.5" customHeight="1" x14ac:dyDescent="0.2">
      <c r="A112" s="1134"/>
      <c r="B112" s="1258"/>
      <c r="C112" s="1258"/>
      <c r="D112" s="1258"/>
      <c r="E112" s="1258"/>
      <c r="F112" s="1258"/>
      <c r="G112" s="1258"/>
      <c r="H112" s="1258"/>
      <c r="I112" s="1258"/>
      <c r="J112" s="1153"/>
      <c r="K112" s="1154"/>
      <c r="L112" s="1142"/>
      <c r="M112" s="25"/>
      <c r="N112" s="58"/>
      <c r="R112" s="199"/>
      <c r="X112" s="374"/>
    </row>
    <row r="113" spans="1:27" ht="16.5" customHeight="1" x14ac:dyDescent="0.2">
      <c r="A113" s="1287">
        <v>4.0999999999999996</v>
      </c>
      <c r="B113" s="1233" t="s">
        <v>985</v>
      </c>
      <c r="C113" s="1233"/>
      <c r="D113" s="1233"/>
      <c r="E113" s="1233"/>
      <c r="F113" s="1233"/>
      <c r="G113" s="1233"/>
      <c r="H113" s="1233"/>
      <c r="I113" s="1233"/>
      <c r="J113" s="119"/>
      <c r="K113" s="542"/>
      <c r="L113" s="1162"/>
      <c r="M113" s="60"/>
      <c r="N113" s="243" t="s">
        <v>554</v>
      </c>
      <c r="O113" s="27" t="b">
        <v>0</v>
      </c>
      <c r="P113" s="167">
        <f>IF(O113=TRUE,1,0)</f>
        <v>0</v>
      </c>
      <c r="R113" s="199"/>
      <c r="W113" s="552" t="str">
        <f>IF(OR(Q113=TRUE,R113="NA"),CONCATENATE(N113," "),"")</f>
        <v/>
      </c>
      <c r="X113" s="562" t="str">
        <f>IF(OR(O113=TRUE,Q113=TRUE,R113="NA"),"",CONCATENATE(N113," "))</f>
        <v xml:space="preserve">E4.1, </v>
      </c>
      <c r="Y113" s="525" t="s">
        <v>926</v>
      </c>
    </row>
    <row r="114" spans="1:27" ht="16.5" customHeight="1" x14ac:dyDescent="0.2">
      <c r="A114" s="1122"/>
      <c r="B114" s="1123"/>
      <c r="C114" s="1123"/>
      <c r="D114" s="1123"/>
      <c r="E114" s="1123"/>
      <c r="F114" s="1123"/>
      <c r="G114" s="1123"/>
      <c r="H114" s="1123"/>
      <c r="I114" s="1123"/>
      <c r="J114" s="121"/>
      <c r="K114" s="541"/>
      <c r="L114" s="1124"/>
      <c r="M114" s="60"/>
      <c r="N114" s="243"/>
      <c r="O114" s="27"/>
      <c r="P114" s="27"/>
      <c r="R114" s="199"/>
      <c r="X114" s="374"/>
    </row>
    <row r="115" spans="1:27" ht="16.5" customHeight="1" x14ac:dyDescent="0.2">
      <c r="A115" s="1122"/>
      <c r="B115" s="1123"/>
      <c r="C115" s="1123"/>
      <c r="D115" s="1123"/>
      <c r="E115" s="1123"/>
      <c r="F115" s="1123"/>
      <c r="G115" s="1123"/>
      <c r="H115" s="1123"/>
      <c r="I115" s="1123"/>
      <c r="J115" s="123"/>
      <c r="K115" s="543"/>
      <c r="L115" s="1124"/>
      <c r="M115" s="60"/>
      <c r="N115" s="243"/>
      <c r="O115" s="27"/>
      <c r="P115" s="27"/>
      <c r="R115" s="199"/>
      <c r="X115" s="374"/>
    </row>
    <row r="116" spans="1:27" ht="16.5" customHeight="1" x14ac:dyDescent="0.2">
      <c r="A116" s="1122">
        <v>4.2</v>
      </c>
      <c r="B116" s="1123" t="s">
        <v>986</v>
      </c>
      <c r="C116" s="1123"/>
      <c r="D116" s="1123"/>
      <c r="E116" s="1123"/>
      <c r="F116" s="1123"/>
      <c r="G116" s="1123"/>
      <c r="H116" s="1123"/>
      <c r="I116" s="1123"/>
      <c r="J116" s="125"/>
      <c r="K116" s="540"/>
      <c r="L116" s="1124"/>
      <c r="M116" s="60"/>
      <c r="N116" s="243" t="s">
        <v>555</v>
      </c>
      <c r="O116" s="27" t="b">
        <v>0</v>
      </c>
      <c r="P116" s="167">
        <f>IF(O116=TRUE,1,0)</f>
        <v>0</v>
      </c>
      <c r="R116" s="199"/>
      <c r="W116" s="552" t="str">
        <f>IF(OR(Q116=TRUE,R116="NA"),CONCATENATE(N116," "),"")</f>
        <v/>
      </c>
      <c r="X116" s="562" t="str">
        <f>IF(OR(O116=TRUE,Q116=TRUE,R116="NA"),"",CONCATENATE(N116," "))</f>
        <v xml:space="preserve">E4.2, </v>
      </c>
      <c r="Y116" s="525" t="s">
        <v>926</v>
      </c>
    </row>
    <row r="117" spans="1:27" ht="16.5" customHeight="1" x14ac:dyDescent="0.2">
      <c r="A117" s="1122"/>
      <c r="B117" s="1123"/>
      <c r="C117" s="1123"/>
      <c r="D117" s="1123"/>
      <c r="E117" s="1123"/>
      <c r="F117" s="1123"/>
      <c r="G117" s="1123"/>
      <c r="H117" s="1123"/>
      <c r="I117" s="1123"/>
      <c r="J117" s="121"/>
      <c r="K117" s="541"/>
      <c r="L117" s="1124"/>
      <c r="M117" s="60"/>
      <c r="N117" s="243"/>
      <c r="O117" s="27"/>
      <c r="P117" s="27"/>
      <c r="R117" s="199"/>
      <c r="X117" s="374"/>
    </row>
    <row r="118" spans="1:27" ht="16.5" customHeight="1" x14ac:dyDescent="0.2">
      <c r="A118" s="1122"/>
      <c r="B118" s="1123"/>
      <c r="C118" s="1123"/>
      <c r="D118" s="1123"/>
      <c r="E118" s="1123"/>
      <c r="F118" s="1123"/>
      <c r="G118" s="1123"/>
      <c r="H118" s="1123"/>
      <c r="I118" s="1123"/>
      <c r="J118" s="123"/>
      <c r="K118" s="543"/>
      <c r="L118" s="1124"/>
      <c r="M118" s="60"/>
      <c r="N118" s="243"/>
      <c r="O118" s="27"/>
      <c r="P118" s="27"/>
      <c r="R118" s="199"/>
      <c r="X118" s="374"/>
    </row>
    <row r="119" spans="1:27" ht="16.5" customHeight="1" x14ac:dyDescent="0.2">
      <c r="A119" s="1122">
        <v>4.3</v>
      </c>
      <c r="B119" s="1123" t="s">
        <v>987</v>
      </c>
      <c r="C119" s="1123"/>
      <c r="D119" s="1123"/>
      <c r="E119" s="1123"/>
      <c r="F119" s="1123"/>
      <c r="G119" s="1123"/>
      <c r="H119" s="1123"/>
      <c r="I119" s="1123"/>
      <c r="J119" s="125"/>
      <c r="K119" s="540"/>
      <c r="L119" s="1124"/>
      <c r="M119" s="60"/>
      <c r="N119" s="243" t="s">
        <v>556</v>
      </c>
      <c r="O119" s="27" t="b">
        <v>0</v>
      </c>
      <c r="P119" s="167">
        <f>IF(O119=TRUE,1,0)</f>
        <v>0</v>
      </c>
      <c r="R119" s="199"/>
      <c r="W119" s="552" t="str">
        <f>IF(OR(Q119=TRUE,R119="NA"),CONCATENATE(N119," "),"")</f>
        <v/>
      </c>
      <c r="X119" s="562" t="str">
        <f>IF(OR(O119=TRUE,Q119=TRUE,R119="NA"),"",CONCATENATE(N119," "))</f>
        <v xml:space="preserve">E4.3, </v>
      </c>
      <c r="Y119" s="525" t="s">
        <v>926</v>
      </c>
    </row>
    <row r="120" spans="1:27" ht="16.5" customHeight="1" x14ac:dyDescent="0.2">
      <c r="A120" s="1122"/>
      <c r="B120" s="1123"/>
      <c r="C120" s="1123"/>
      <c r="D120" s="1123"/>
      <c r="E120" s="1123"/>
      <c r="F120" s="1123"/>
      <c r="G120" s="1123"/>
      <c r="H120" s="1123"/>
      <c r="I120" s="1123"/>
      <c r="J120" s="123"/>
      <c r="K120" s="543"/>
      <c r="L120" s="1124"/>
      <c r="M120" s="60"/>
      <c r="N120" s="243"/>
      <c r="O120" s="27"/>
      <c r="P120" s="27"/>
      <c r="R120" s="199"/>
      <c r="X120" s="374"/>
    </row>
    <row r="121" spans="1:27" ht="16.5" customHeight="1" x14ac:dyDescent="0.2">
      <c r="A121" s="1122">
        <v>4.4000000000000004</v>
      </c>
      <c r="B121" s="1123" t="s">
        <v>988</v>
      </c>
      <c r="C121" s="1123"/>
      <c r="D121" s="1123"/>
      <c r="E121" s="1123"/>
      <c r="F121" s="1123"/>
      <c r="G121" s="1123"/>
      <c r="H121" s="1123"/>
      <c r="I121" s="1123"/>
      <c r="J121" s="125"/>
      <c r="K121" s="540"/>
      <c r="L121" s="1124"/>
      <c r="M121" s="60"/>
      <c r="N121" s="243" t="s">
        <v>557</v>
      </c>
      <c r="O121" s="27" t="b">
        <v>0</v>
      </c>
      <c r="P121" s="167">
        <f>IF(O121=TRUE,1,0)</f>
        <v>0</v>
      </c>
      <c r="R121" s="199"/>
      <c r="W121" s="552" t="str">
        <f>IF(OR(Q121=TRUE,R121="NA"),CONCATENATE(N121," "),"")</f>
        <v/>
      </c>
      <c r="X121" s="562" t="str">
        <f>IF(OR(O121=TRUE,Q121=TRUE,R121="NA"),"",CONCATENATE(N121," "))</f>
        <v xml:space="preserve">E4.4, </v>
      </c>
      <c r="Y121" s="525" t="s">
        <v>926</v>
      </c>
    </row>
    <row r="122" spans="1:27" ht="16.5" customHeight="1" x14ac:dyDescent="0.2">
      <c r="A122" s="1122"/>
      <c r="B122" s="1123"/>
      <c r="C122" s="1123"/>
      <c r="D122" s="1123"/>
      <c r="E122" s="1123"/>
      <c r="F122" s="1123"/>
      <c r="G122" s="1123"/>
      <c r="H122" s="1123"/>
      <c r="I122" s="1123"/>
      <c r="J122" s="121"/>
      <c r="K122" s="541"/>
      <c r="L122" s="1124"/>
      <c r="M122" s="60"/>
      <c r="N122" s="243"/>
      <c r="O122" s="27"/>
      <c r="P122" s="27"/>
      <c r="R122" s="199"/>
      <c r="X122" s="374"/>
    </row>
    <row r="123" spans="1:27" ht="16.5" customHeight="1" x14ac:dyDescent="0.2">
      <c r="A123" s="1122"/>
      <c r="B123" s="1123"/>
      <c r="C123" s="1123"/>
      <c r="D123" s="1123"/>
      <c r="E123" s="1123"/>
      <c r="F123" s="1123"/>
      <c r="G123" s="1123"/>
      <c r="H123" s="1123"/>
      <c r="I123" s="1123"/>
      <c r="J123" s="121"/>
      <c r="K123" s="541"/>
      <c r="L123" s="1124"/>
      <c r="M123" s="60"/>
      <c r="N123" s="243"/>
      <c r="O123" s="27"/>
      <c r="P123" s="27"/>
      <c r="R123" s="199"/>
      <c r="X123" s="374"/>
    </row>
    <row r="124" spans="1:27" ht="16.5" customHeight="1" x14ac:dyDescent="0.2">
      <c r="A124" s="1122"/>
      <c r="B124" s="1123"/>
      <c r="C124" s="1123"/>
      <c r="D124" s="1123"/>
      <c r="E124" s="1123"/>
      <c r="F124" s="1123"/>
      <c r="G124" s="1123"/>
      <c r="H124" s="1123"/>
      <c r="I124" s="1123"/>
      <c r="J124" s="123"/>
      <c r="K124" s="543"/>
      <c r="L124" s="1124"/>
      <c r="M124" s="60"/>
      <c r="N124" s="243"/>
      <c r="O124" s="27"/>
      <c r="P124" s="27"/>
      <c r="R124" s="199"/>
      <c r="X124" s="374"/>
    </row>
    <row r="125" spans="1:27" ht="16.5" customHeight="1" x14ac:dyDescent="0.2">
      <c r="A125" s="1122">
        <v>4.5</v>
      </c>
      <c r="B125" s="1123" t="s">
        <v>989</v>
      </c>
      <c r="C125" s="1123"/>
      <c r="D125" s="1123"/>
      <c r="E125" s="1123"/>
      <c r="F125" s="1123"/>
      <c r="G125" s="1123"/>
      <c r="H125" s="1123"/>
      <c r="I125" s="1123"/>
      <c r="J125" s="125"/>
      <c r="K125" s="540"/>
      <c r="L125" s="1124"/>
      <c r="M125" s="60"/>
      <c r="N125" s="243" t="s">
        <v>558</v>
      </c>
      <c r="O125" s="27" t="b">
        <v>0</v>
      </c>
      <c r="P125" s="167">
        <f>IF(O125=TRUE,1,0)</f>
        <v>0</v>
      </c>
      <c r="R125" s="199"/>
      <c r="W125" s="552" t="str">
        <f>IF(OR(Q125=TRUE,R125="NA"),CONCATENATE(N125," "),"")</f>
        <v/>
      </c>
      <c r="X125" s="562" t="str">
        <f>IF(OR(O125=TRUE,Q125=TRUE,R125="NA"),"",CONCATENATE(N125," "))</f>
        <v xml:space="preserve">E4.5, </v>
      </c>
      <c r="Y125" s="525" t="s">
        <v>926</v>
      </c>
    </row>
    <row r="126" spans="1:27" ht="16.5" customHeight="1" x14ac:dyDescent="0.2">
      <c r="A126" s="1122"/>
      <c r="B126" s="1123"/>
      <c r="C126" s="1123"/>
      <c r="D126" s="1123"/>
      <c r="E126" s="1123"/>
      <c r="F126" s="1123"/>
      <c r="G126" s="1123"/>
      <c r="H126" s="1123"/>
      <c r="I126" s="1123"/>
      <c r="J126" s="121"/>
      <c r="K126" s="541"/>
      <c r="L126" s="1124"/>
      <c r="M126" s="60"/>
      <c r="N126" s="58"/>
      <c r="R126" s="199"/>
      <c r="X126" s="374"/>
    </row>
    <row r="127" spans="1:27" ht="16.5" customHeight="1" x14ac:dyDescent="0.2">
      <c r="A127" s="1122"/>
      <c r="B127" s="1123"/>
      <c r="C127" s="1123"/>
      <c r="D127" s="1123"/>
      <c r="E127" s="1123"/>
      <c r="F127" s="1123"/>
      <c r="G127" s="1123"/>
      <c r="H127" s="1123"/>
      <c r="I127" s="1123"/>
      <c r="J127" s="123"/>
      <c r="K127" s="543"/>
      <c r="L127" s="1124"/>
      <c r="M127" s="60"/>
      <c r="N127" s="58"/>
      <c r="R127" s="199"/>
      <c r="X127" s="374"/>
    </row>
    <row r="128" spans="1:27" ht="16.5" customHeight="1" x14ac:dyDescent="0.2">
      <c r="A128" s="1122">
        <v>4.5999999999999996</v>
      </c>
      <c r="B128" s="1126" t="s">
        <v>464</v>
      </c>
      <c r="C128" s="1126"/>
      <c r="D128" s="1126"/>
      <c r="E128" s="1126"/>
      <c r="F128" s="1126"/>
      <c r="G128" s="1126"/>
      <c r="H128" s="1126"/>
      <c r="I128" s="1127"/>
      <c r="J128" s="1136" t="s">
        <v>450</v>
      </c>
      <c r="K128" s="1137"/>
      <c r="L128" s="1130"/>
      <c r="M128" s="60"/>
      <c r="N128" s="58"/>
      <c r="R128" s="199"/>
      <c r="X128" s="374"/>
      <c r="AA128" s="995"/>
    </row>
    <row r="129" spans="1:27" ht="22.5" customHeight="1" thickBot="1" x14ac:dyDescent="0.25">
      <c r="A129" s="1125"/>
      <c r="B129" s="1128"/>
      <c r="C129" s="1128"/>
      <c r="D129" s="1128"/>
      <c r="E129" s="1128"/>
      <c r="F129" s="1128"/>
      <c r="G129" s="1128"/>
      <c r="H129" s="1128"/>
      <c r="I129" s="1129"/>
      <c r="J129" s="1138"/>
      <c r="K129" s="1139"/>
      <c r="L129" s="1131"/>
      <c r="M129" s="60"/>
      <c r="N129" s="58"/>
      <c r="R129" s="199"/>
      <c r="X129" s="374"/>
      <c r="AA129" s="995"/>
    </row>
    <row r="130" spans="1:27" ht="16.5" customHeight="1" x14ac:dyDescent="0.2">
      <c r="A130" s="1116" t="s">
        <v>307</v>
      </c>
      <c r="B130" s="1117"/>
      <c r="C130" s="1117"/>
      <c r="D130" s="1117"/>
      <c r="E130" s="1117"/>
      <c r="F130" s="1117"/>
      <c r="G130" s="1117"/>
      <c r="H130" s="1117"/>
      <c r="I130" s="1117"/>
      <c r="J130" s="255"/>
      <c r="K130" s="255"/>
      <c r="L130" s="272"/>
      <c r="M130" s="62"/>
      <c r="N130" s="56" t="s">
        <v>234</v>
      </c>
      <c r="O130" s="41">
        <f>O133</f>
        <v>11</v>
      </c>
      <c r="P130" s="41">
        <f>P133</f>
        <v>0</v>
      </c>
      <c r="Q130" s="41">
        <f>Q133</f>
        <v>0</v>
      </c>
      <c r="R130" s="198">
        <f>(P130+Q130)/O130</f>
        <v>0</v>
      </c>
      <c r="S130" s="41">
        <f>COUNTIF(S133,"Y")</f>
        <v>0</v>
      </c>
      <c r="T130" s="41">
        <f>COUNTA(S133)</f>
        <v>1</v>
      </c>
      <c r="U130" s="41">
        <f>COUNTIF(U133,"true")</f>
        <v>0</v>
      </c>
      <c r="V130" s="41">
        <f>V133</f>
        <v>0</v>
      </c>
      <c r="X130" s="374"/>
    </row>
    <row r="131" spans="1:27" ht="16.5" customHeight="1" x14ac:dyDescent="0.2">
      <c r="A131" s="1118" t="s">
        <v>142</v>
      </c>
      <c r="B131" s="1119"/>
      <c r="C131" s="1119"/>
      <c r="D131" s="1119"/>
      <c r="E131" s="1119"/>
      <c r="F131" s="1119"/>
      <c r="G131" s="1119"/>
      <c r="H131" s="1119"/>
      <c r="I131" s="1119"/>
      <c r="J131" s="130"/>
      <c r="K131" s="130"/>
      <c r="L131" s="273"/>
      <c r="M131" s="62"/>
      <c r="N131" s="63"/>
      <c r="R131" s="199"/>
      <c r="X131" s="374"/>
    </row>
    <row r="132" spans="1:27" ht="16.5" customHeight="1" x14ac:dyDescent="0.2">
      <c r="A132" s="1120"/>
      <c r="B132" s="1121"/>
      <c r="C132" s="1121"/>
      <c r="D132" s="1121"/>
      <c r="E132" s="1121"/>
      <c r="F132" s="1121"/>
      <c r="G132" s="1121"/>
      <c r="H132" s="1121"/>
      <c r="I132" s="1121"/>
      <c r="J132" s="131"/>
      <c r="K132" s="131"/>
      <c r="L132" s="274"/>
      <c r="M132" s="62"/>
      <c r="R132" s="199"/>
      <c r="X132" s="374"/>
    </row>
    <row r="133" spans="1:27" ht="27" customHeight="1" x14ac:dyDescent="0.2">
      <c r="A133" s="298">
        <v>5</v>
      </c>
      <c r="B133" s="1148" t="s">
        <v>143</v>
      </c>
      <c r="C133" s="1149"/>
      <c r="D133" s="1149"/>
      <c r="E133" s="1149"/>
      <c r="F133" s="1149"/>
      <c r="G133" s="1149"/>
      <c r="H133" s="1149"/>
      <c r="I133" s="1149"/>
      <c r="J133" s="1151">
        <f>R133</f>
        <v>0</v>
      </c>
      <c r="K133" s="1152"/>
      <c r="L133" s="1155" t="str">
        <f>IF(J133&lt;0.6,"&lt;&lt; Insufficient control features","")</f>
        <v>&lt;&lt; Insufficient control features</v>
      </c>
      <c r="M133" s="64"/>
      <c r="N133" s="59" t="s">
        <v>236</v>
      </c>
      <c r="O133" s="14">
        <f>COUNTA(O135:O170)</f>
        <v>11</v>
      </c>
      <c r="P133" s="165">
        <f>SUM(P135:P175)-V133</f>
        <v>0</v>
      </c>
      <c r="Q133" s="12">
        <f>COUNTIF(Q135:Q170,"TRUE")</f>
        <v>0</v>
      </c>
      <c r="R133" s="200">
        <f>ROUNDUP((P133+Q133)/O133,2)</f>
        <v>0</v>
      </c>
      <c r="S133" s="13" t="str">
        <f>IF(R133&gt;=$S$12,"Y","N")</f>
        <v>N</v>
      </c>
      <c r="U133" s="34"/>
      <c r="V133" s="43">
        <f>COUNTIF(V135:V175,"TRUE")</f>
        <v>0</v>
      </c>
      <c r="W133" s="478" t="str">
        <f>W135&amp;W140&amp;W143&amp;W149&amp;W152&amp;W156&amp;W161&amp;W164&amp;W167&amp;W169</f>
        <v/>
      </c>
      <c r="X133" s="478" t="str">
        <f>X135&amp;X140&amp;X143&amp;X149&amp;X152&amp;X156&amp;X161&amp;X164&amp;X167&amp;X169&amp;X170</f>
        <v xml:space="preserve">E5.1, E5.2, E5.3, E5.4, E5.5, E5.6, E5.7, E5.8, E5.9, E5.10, E5.11, </v>
      </c>
    </row>
    <row r="134" spans="1:27" ht="16.5" customHeight="1" x14ac:dyDescent="0.2">
      <c r="A134" s="300"/>
      <c r="B134" s="1150"/>
      <c r="C134" s="1150"/>
      <c r="D134" s="1150"/>
      <c r="E134" s="1150"/>
      <c r="F134" s="1150"/>
      <c r="G134" s="1150"/>
      <c r="H134" s="1150"/>
      <c r="I134" s="1150"/>
      <c r="J134" s="1153"/>
      <c r="K134" s="1154"/>
      <c r="L134" s="1156"/>
      <c r="M134" s="64"/>
      <c r="R134" s="199"/>
      <c r="X134" s="374"/>
    </row>
    <row r="135" spans="1:27" s="1" customFormat="1" ht="16.5" customHeight="1" x14ac:dyDescent="0.2">
      <c r="A135" s="1157">
        <v>5.0999999999999996</v>
      </c>
      <c r="B135" s="1159" t="s">
        <v>343</v>
      </c>
      <c r="C135" s="1160"/>
      <c r="D135" s="1160"/>
      <c r="E135" s="1160"/>
      <c r="F135" s="1160"/>
      <c r="G135" s="1160"/>
      <c r="H135" s="1160"/>
      <c r="I135" s="1160"/>
      <c r="J135" s="125"/>
      <c r="K135" s="540"/>
      <c r="L135" s="1162"/>
      <c r="M135" s="60"/>
      <c r="N135" s="243" t="s">
        <v>559</v>
      </c>
      <c r="O135" s="27" t="b">
        <v>0</v>
      </c>
      <c r="P135" s="167">
        <f>IF(O135=TRUE,1,0)</f>
        <v>0</v>
      </c>
      <c r="Q135" s="5"/>
      <c r="R135" s="201"/>
      <c r="S135" s="5"/>
      <c r="T135" s="5"/>
      <c r="U135" s="5"/>
      <c r="V135" s="4"/>
      <c r="W135" s="552" t="str">
        <f>IF(OR(Q135=TRUE,R135="NA"),CONCATENATE(N135," "),"")</f>
        <v/>
      </c>
      <c r="X135" s="562" t="str">
        <f>IF(OR(O135=TRUE,Q135=TRUE,R135="NA"),"",CONCATENATE(N135," "))</f>
        <v xml:space="preserve">E5.1, </v>
      </c>
      <c r="Y135" s="640"/>
      <c r="Z135" s="524"/>
      <c r="AA135" s="998"/>
    </row>
    <row r="136" spans="1:27" s="1" customFormat="1" ht="16.5" customHeight="1" x14ac:dyDescent="0.2">
      <c r="A136" s="1158"/>
      <c r="B136" s="1161"/>
      <c r="C136" s="1161"/>
      <c r="D136" s="1161"/>
      <c r="E136" s="1161"/>
      <c r="F136" s="1161"/>
      <c r="G136" s="1161"/>
      <c r="H136" s="1161"/>
      <c r="I136" s="1161"/>
      <c r="J136" s="121"/>
      <c r="K136" s="541"/>
      <c r="L136" s="1124"/>
      <c r="M136" s="60"/>
      <c r="N136" s="243"/>
      <c r="O136" s="27"/>
      <c r="P136" s="27"/>
      <c r="Q136" s="5"/>
      <c r="R136" s="201"/>
      <c r="S136" s="5"/>
      <c r="T136" s="5"/>
      <c r="U136" s="5"/>
      <c r="V136" s="4"/>
      <c r="W136" s="80"/>
      <c r="X136" s="374"/>
      <c r="Y136" s="640"/>
      <c r="Z136" s="524"/>
      <c r="AA136" s="998"/>
    </row>
    <row r="137" spans="1:27" s="1" customFormat="1" ht="16.5" customHeight="1" x14ac:dyDescent="0.2">
      <c r="A137" s="1158"/>
      <c r="B137" s="437" t="s">
        <v>0</v>
      </c>
      <c r="C137" s="1163" t="s">
        <v>421</v>
      </c>
      <c r="D137" s="1163"/>
      <c r="E137" s="1163"/>
      <c r="F137" s="1163"/>
      <c r="G137" s="1163"/>
      <c r="H137" s="1163"/>
      <c r="I137" s="1163"/>
      <c r="J137" s="121"/>
      <c r="K137" s="541"/>
      <c r="L137" s="1124"/>
      <c r="M137" s="60"/>
      <c r="N137" s="243"/>
      <c r="O137" s="27"/>
      <c r="P137" s="27"/>
      <c r="Q137" s="5"/>
      <c r="R137" s="201"/>
      <c r="S137" s="5"/>
      <c r="T137" s="5"/>
      <c r="U137" s="5"/>
      <c r="V137" s="4"/>
      <c r="W137" s="80"/>
      <c r="X137" s="374"/>
      <c r="Y137" s="640"/>
      <c r="Z137" s="524"/>
      <c r="AA137" s="998"/>
    </row>
    <row r="138" spans="1:27" s="1" customFormat="1" ht="16.5" customHeight="1" x14ac:dyDescent="0.2">
      <c r="A138" s="1158"/>
      <c r="B138" s="437" t="s">
        <v>1</v>
      </c>
      <c r="C138" s="1163" t="s">
        <v>422</v>
      </c>
      <c r="D138" s="1163"/>
      <c r="E138" s="1163"/>
      <c r="F138" s="1163"/>
      <c r="G138" s="1163"/>
      <c r="H138" s="1163"/>
      <c r="I138" s="1163"/>
      <c r="J138" s="121"/>
      <c r="K138" s="541"/>
      <c r="L138" s="1124"/>
      <c r="M138" s="60"/>
      <c r="N138" s="243"/>
      <c r="O138" s="27"/>
      <c r="P138" s="27"/>
      <c r="Q138" s="5"/>
      <c r="R138" s="201"/>
      <c r="S138" s="5"/>
      <c r="T138" s="5"/>
      <c r="U138" s="5"/>
      <c r="V138" s="4"/>
      <c r="W138" s="80"/>
      <c r="X138" s="374"/>
      <c r="Y138" s="640"/>
      <c r="Z138" s="524"/>
      <c r="AA138" s="998"/>
    </row>
    <row r="139" spans="1:27" ht="16.5" customHeight="1" x14ac:dyDescent="0.2">
      <c r="A139" s="1158"/>
      <c r="B139" s="452" t="s">
        <v>3</v>
      </c>
      <c r="C139" s="1166" t="s">
        <v>429</v>
      </c>
      <c r="D139" s="1166"/>
      <c r="E139" s="1164" t="s">
        <v>319</v>
      </c>
      <c r="F139" s="1164"/>
      <c r="G139" s="1164"/>
      <c r="H139" s="1164"/>
      <c r="I139" s="1165"/>
      <c r="J139" s="128"/>
      <c r="K139" s="547"/>
      <c r="L139" s="1124"/>
      <c r="M139" s="60"/>
      <c r="N139" s="243"/>
      <c r="O139" s="27"/>
      <c r="P139" s="27"/>
      <c r="R139" s="199"/>
      <c r="X139" s="374"/>
    </row>
    <row r="140" spans="1:27" ht="16.5" customHeight="1" x14ac:dyDescent="0.2">
      <c r="A140" s="1221" t="s">
        <v>344</v>
      </c>
      <c r="B140" s="1189" t="s">
        <v>1300</v>
      </c>
      <c r="C140" s="1189"/>
      <c r="D140" s="1189"/>
      <c r="E140" s="1189"/>
      <c r="F140" s="1189"/>
      <c r="G140" s="1189"/>
      <c r="H140" s="1189"/>
      <c r="I140" s="1189"/>
      <c r="J140" s="125"/>
      <c r="K140" s="540"/>
      <c r="L140" s="1124"/>
      <c r="M140" s="60"/>
      <c r="N140" s="243" t="s">
        <v>560</v>
      </c>
      <c r="O140" s="27" t="b">
        <v>0</v>
      </c>
      <c r="P140" s="167">
        <f>IF(O140=TRUE,1,0)</f>
        <v>0</v>
      </c>
      <c r="R140" s="199"/>
      <c r="W140" s="552" t="str">
        <f>IF(OR(Q140=TRUE,R140="NA"),CONCATENATE(N140," "),"")</f>
        <v/>
      </c>
      <c r="X140" s="562" t="str">
        <f>IF(OR(O140=TRUE,Q140=TRUE,R140="NA"),"",CONCATENATE(N140," "))</f>
        <v xml:space="preserve">E5.2, </v>
      </c>
      <c r="Y140" s="525" t="s">
        <v>926</v>
      </c>
    </row>
    <row r="141" spans="1:27" ht="16.5" customHeight="1" x14ac:dyDescent="0.2">
      <c r="A141" s="1158"/>
      <c r="B141" s="1167"/>
      <c r="C141" s="1167"/>
      <c r="D141" s="1167"/>
      <c r="E141" s="1167"/>
      <c r="F141" s="1167"/>
      <c r="G141" s="1167"/>
      <c r="H141" s="1167"/>
      <c r="I141" s="1167"/>
      <c r="J141" s="121"/>
      <c r="K141" s="541"/>
      <c r="L141" s="1124"/>
      <c r="M141" s="60"/>
      <c r="N141" s="243"/>
      <c r="O141" s="27"/>
      <c r="P141" s="27"/>
      <c r="R141" s="199"/>
      <c r="X141" s="374"/>
    </row>
    <row r="142" spans="1:27" x14ac:dyDescent="0.2">
      <c r="A142" s="1206"/>
      <c r="B142" s="1196"/>
      <c r="C142" s="1196"/>
      <c r="D142" s="1196"/>
      <c r="E142" s="1196"/>
      <c r="F142" s="1196"/>
      <c r="G142" s="1196"/>
      <c r="H142" s="1196"/>
      <c r="I142" s="1196"/>
      <c r="J142" s="123"/>
      <c r="K142" s="543"/>
      <c r="L142" s="1124"/>
      <c r="M142" s="60"/>
      <c r="N142" s="243"/>
      <c r="O142" s="27"/>
      <c r="P142" s="27"/>
      <c r="R142" s="199"/>
      <c r="X142" s="374"/>
    </row>
    <row r="143" spans="1:27" ht="16.5" customHeight="1" x14ac:dyDescent="0.2">
      <c r="A143" s="1221" t="s">
        <v>345</v>
      </c>
      <c r="B143" s="1189" t="s">
        <v>1380</v>
      </c>
      <c r="C143" s="1255"/>
      <c r="D143" s="1255"/>
      <c r="E143" s="1255"/>
      <c r="F143" s="1255"/>
      <c r="G143" s="1255"/>
      <c r="H143" s="1255"/>
      <c r="I143" s="1255"/>
      <c r="J143" s="125"/>
      <c r="K143" s="540"/>
      <c r="L143" s="1124"/>
      <c r="M143" s="60"/>
      <c r="N143" s="243" t="s">
        <v>561</v>
      </c>
      <c r="O143" s="27" t="b">
        <v>0</v>
      </c>
      <c r="P143" s="167">
        <f>IF(O143=TRUE,1,0)</f>
        <v>0</v>
      </c>
      <c r="R143" s="199"/>
      <c r="W143" s="552" t="str">
        <f>IF(OR(Q143=TRUE,R143="NA"),CONCATENATE(N143," "),"")</f>
        <v/>
      </c>
      <c r="X143" s="562" t="str">
        <f>IF(OR(O143=TRUE,Q143=TRUE,R143="NA"),"",CONCATENATE(N143," "))</f>
        <v xml:space="preserve">E5.3, </v>
      </c>
      <c r="Y143" s="625" t="s">
        <v>927</v>
      </c>
    </row>
    <row r="144" spans="1:27" s="22" customFormat="1" ht="16.5" customHeight="1" x14ac:dyDescent="0.2">
      <c r="A144" s="1158"/>
      <c r="B144" s="1161"/>
      <c r="C144" s="1161"/>
      <c r="D144" s="1161"/>
      <c r="E144" s="1161"/>
      <c r="F144" s="1161"/>
      <c r="G144" s="1161"/>
      <c r="H144" s="1161"/>
      <c r="I144" s="1161"/>
      <c r="J144" s="121"/>
      <c r="K144" s="541"/>
      <c r="L144" s="1124"/>
      <c r="M144" s="60"/>
      <c r="N144" s="243"/>
      <c r="O144" s="66"/>
      <c r="P144" s="66"/>
      <c r="Q144" s="6"/>
      <c r="R144" s="202"/>
      <c r="S144" s="6"/>
      <c r="T144" s="6"/>
      <c r="U144" s="6"/>
      <c r="V144" s="4"/>
      <c r="W144" s="87"/>
      <c r="X144" s="374"/>
      <c r="Y144" s="641"/>
      <c r="Z144" s="618"/>
      <c r="AA144" s="995"/>
    </row>
    <row r="145" spans="1:27" s="22" customFormat="1" ht="16.5" customHeight="1" x14ac:dyDescent="0.2">
      <c r="A145" s="1158"/>
      <c r="B145" s="1161"/>
      <c r="C145" s="1161"/>
      <c r="D145" s="1161"/>
      <c r="E145" s="1161"/>
      <c r="F145" s="1161"/>
      <c r="G145" s="1161"/>
      <c r="H145" s="1161"/>
      <c r="I145" s="1161"/>
      <c r="J145" s="121"/>
      <c r="K145" s="541"/>
      <c r="L145" s="1124"/>
      <c r="M145" s="60"/>
      <c r="N145" s="243"/>
      <c r="O145" s="66"/>
      <c r="P145" s="66"/>
      <c r="Q145" s="6"/>
      <c r="R145" s="202"/>
      <c r="S145" s="6"/>
      <c r="T145" s="6"/>
      <c r="U145" s="6"/>
      <c r="V145" s="4"/>
      <c r="W145" s="87"/>
      <c r="X145" s="374"/>
      <c r="Y145" s="641"/>
      <c r="Z145" s="618"/>
      <c r="AA145" s="995"/>
    </row>
    <row r="146" spans="1:27" s="22" customFormat="1" ht="16.5" customHeight="1" x14ac:dyDescent="0.2">
      <c r="A146" s="1158"/>
      <c r="B146" s="1161"/>
      <c r="C146" s="1161"/>
      <c r="D146" s="1161"/>
      <c r="E146" s="1161"/>
      <c r="F146" s="1161"/>
      <c r="G146" s="1161"/>
      <c r="H146" s="1161"/>
      <c r="I146" s="1161"/>
      <c r="J146" s="121"/>
      <c r="K146" s="541"/>
      <c r="L146" s="1124"/>
      <c r="M146" s="60"/>
      <c r="N146" s="243"/>
      <c r="O146" s="66"/>
      <c r="P146" s="66"/>
      <c r="Q146" s="6"/>
      <c r="R146" s="202"/>
      <c r="S146" s="6"/>
      <c r="T146" s="6"/>
      <c r="U146" s="6"/>
      <c r="V146" s="4"/>
      <c r="W146" s="87"/>
      <c r="X146" s="374"/>
      <c r="Y146" s="641"/>
      <c r="Z146" s="618"/>
      <c r="AA146" s="995"/>
    </row>
    <row r="147" spans="1:27" s="22" customFormat="1" ht="16.5" customHeight="1" x14ac:dyDescent="0.2">
      <c r="A147" s="1158"/>
      <c r="B147" s="1161"/>
      <c r="C147" s="1161"/>
      <c r="D147" s="1161"/>
      <c r="E147" s="1161"/>
      <c r="F147" s="1161"/>
      <c r="G147" s="1161"/>
      <c r="H147" s="1161"/>
      <c r="I147" s="1161"/>
      <c r="J147" s="121"/>
      <c r="K147" s="541"/>
      <c r="L147" s="1124"/>
      <c r="M147" s="60"/>
      <c r="N147" s="243"/>
      <c r="O147" s="66"/>
      <c r="P147" s="66"/>
      <c r="Q147" s="6"/>
      <c r="R147" s="202"/>
      <c r="S147" s="6"/>
      <c r="T147" s="6"/>
      <c r="U147" s="6"/>
      <c r="V147" s="4"/>
      <c r="W147" s="87"/>
      <c r="X147" s="374"/>
      <c r="Y147" s="641"/>
      <c r="Z147" s="618"/>
      <c r="AA147" s="995"/>
    </row>
    <row r="148" spans="1:27" s="22" customFormat="1" x14ac:dyDescent="0.2">
      <c r="A148" s="1206"/>
      <c r="B148" s="1256"/>
      <c r="C148" s="1256"/>
      <c r="D148" s="1256"/>
      <c r="E148" s="1256"/>
      <c r="F148" s="1256"/>
      <c r="G148" s="1256"/>
      <c r="H148" s="1256"/>
      <c r="I148" s="1256"/>
      <c r="J148" s="123"/>
      <c r="K148" s="543"/>
      <c r="L148" s="1124"/>
      <c r="M148" s="60"/>
      <c r="N148" s="243"/>
      <c r="O148" s="66"/>
      <c r="P148" s="66"/>
      <c r="Q148" s="6"/>
      <c r="R148" s="202"/>
      <c r="S148" s="6"/>
      <c r="T148" s="6"/>
      <c r="U148" s="6"/>
      <c r="V148" s="4"/>
      <c r="W148" s="87"/>
      <c r="X148" s="374"/>
      <c r="Y148" s="641"/>
      <c r="Z148" s="618"/>
      <c r="AA148" s="995"/>
    </row>
    <row r="149" spans="1:27" s="22" customFormat="1" ht="16.5" customHeight="1" x14ac:dyDescent="0.2">
      <c r="A149" s="1247" t="s">
        <v>346</v>
      </c>
      <c r="B149" s="1189" t="s">
        <v>1381</v>
      </c>
      <c r="C149" s="1255"/>
      <c r="D149" s="1255"/>
      <c r="E149" s="1255"/>
      <c r="F149" s="1255"/>
      <c r="G149" s="1255"/>
      <c r="H149" s="1255"/>
      <c r="I149" s="1255"/>
      <c r="J149" s="125"/>
      <c r="K149" s="540"/>
      <c r="L149" s="1124"/>
      <c r="M149" s="65"/>
      <c r="N149" s="244" t="s">
        <v>562</v>
      </c>
      <c r="O149" s="66" t="b">
        <v>0</v>
      </c>
      <c r="P149" s="167">
        <f>IF(O149=TRUE,1,0)</f>
        <v>0</v>
      </c>
      <c r="Q149" s="6"/>
      <c r="R149" s="202"/>
      <c r="S149" s="6"/>
      <c r="T149" s="6"/>
      <c r="U149" s="6"/>
      <c r="V149" s="4"/>
      <c r="W149" s="552" t="str">
        <f>IF(OR(Q149=TRUE,R149="NA"),CONCATENATE(N149," "),"")</f>
        <v/>
      </c>
      <c r="X149" s="562" t="str">
        <f>IF(OR(O149=TRUE,Q149=TRUE,R149="NA"),"",CONCATENATE(N149," "))</f>
        <v xml:space="preserve">E5.4, </v>
      </c>
      <c r="Y149" s="641" t="s">
        <v>926</v>
      </c>
      <c r="Z149" s="618"/>
      <c r="AA149" s="995"/>
    </row>
    <row r="150" spans="1:27" s="22" customFormat="1" ht="16.5" customHeight="1" x14ac:dyDescent="0.2">
      <c r="A150" s="1248"/>
      <c r="B150" s="1161"/>
      <c r="C150" s="1161"/>
      <c r="D150" s="1161"/>
      <c r="E150" s="1161"/>
      <c r="F150" s="1161"/>
      <c r="G150" s="1161"/>
      <c r="H150" s="1161"/>
      <c r="I150" s="1161"/>
      <c r="J150" s="121"/>
      <c r="K150" s="541"/>
      <c r="L150" s="1124"/>
      <c r="M150" s="65"/>
      <c r="N150" s="244"/>
      <c r="O150" s="66"/>
      <c r="P150" s="66"/>
      <c r="Q150" s="6"/>
      <c r="R150" s="202"/>
      <c r="S150" s="6"/>
      <c r="T150" s="6"/>
      <c r="U150" s="6"/>
      <c r="V150" s="4"/>
      <c r="W150" s="87"/>
      <c r="X150" s="374"/>
      <c r="Y150" s="641"/>
      <c r="Z150" s="618"/>
      <c r="AA150" s="995"/>
    </row>
    <row r="151" spans="1:27" s="22" customFormat="1" ht="62.25" customHeight="1" x14ac:dyDescent="0.2">
      <c r="A151" s="1249"/>
      <c r="B151" s="1256"/>
      <c r="C151" s="1256"/>
      <c r="D151" s="1256"/>
      <c r="E151" s="1256"/>
      <c r="F151" s="1256"/>
      <c r="G151" s="1256"/>
      <c r="H151" s="1256"/>
      <c r="I151" s="1256"/>
      <c r="J151" s="123"/>
      <c r="K151" s="543"/>
      <c r="L151" s="1124"/>
      <c r="M151" s="65"/>
      <c r="N151" s="244"/>
      <c r="O151" s="66"/>
      <c r="P151" s="66"/>
      <c r="Q151" s="6"/>
      <c r="R151" s="202"/>
      <c r="S151" s="6"/>
      <c r="T151" s="6"/>
      <c r="U151" s="6"/>
      <c r="V151" s="4"/>
      <c r="W151" s="87"/>
      <c r="X151" s="374"/>
      <c r="Y151" s="641"/>
      <c r="Z151" s="618"/>
      <c r="AA151" s="995"/>
    </row>
    <row r="152" spans="1:27" s="22" customFormat="1" ht="16.5" customHeight="1" x14ac:dyDescent="0.2">
      <c r="A152" s="1247" t="s">
        <v>347</v>
      </c>
      <c r="B152" s="1189" t="s">
        <v>1382</v>
      </c>
      <c r="C152" s="1189"/>
      <c r="D152" s="1189"/>
      <c r="E152" s="1189"/>
      <c r="F152" s="1189"/>
      <c r="G152" s="1189"/>
      <c r="H152" s="1189"/>
      <c r="I152" s="1227"/>
      <c r="J152" s="125"/>
      <c r="K152" s="540"/>
      <c r="L152" s="1124"/>
      <c r="M152" s="66"/>
      <c r="N152" s="244" t="s">
        <v>563</v>
      </c>
      <c r="O152" s="66" t="b">
        <v>0</v>
      </c>
      <c r="P152" s="167">
        <f>IF(O152=TRUE,1,0)</f>
        <v>0</v>
      </c>
      <c r="Q152" s="6"/>
      <c r="R152" s="202"/>
      <c r="S152" s="6"/>
      <c r="T152" s="6"/>
      <c r="U152" s="6"/>
      <c r="V152" s="4"/>
      <c r="W152" s="552" t="str">
        <f>IF(OR(Q152=TRUE,R152="NA"),CONCATENATE(N152," "),"")</f>
        <v/>
      </c>
      <c r="X152" s="562" t="str">
        <f>IF(OR(O152=TRUE,Q152=TRUE,R152="NA"),"",CONCATENATE(N152," "))</f>
        <v xml:space="preserve">E5.5, </v>
      </c>
      <c r="Y152" s="641" t="s">
        <v>926</v>
      </c>
      <c r="Z152" s="618"/>
      <c r="AA152" s="995"/>
    </row>
    <row r="153" spans="1:27" s="22" customFormat="1" ht="16.5" customHeight="1" x14ac:dyDescent="0.2">
      <c r="A153" s="1248"/>
      <c r="B153" s="1167"/>
      <c r="C153" s="1167"/>
      <c r="D153" s="1167"/>
      <c r="E153" s="1167"/>
      <c r="F153" s="1167"/>
      <c r="G153" s="1167"/>
      <c r="H153" s="1167"/>
      <c r="I153" s="1188"/>
      <c r="J153" s="121"/>
      <c r="K153" s="541"/>
      <c r="L153" s="1124"/>
      <c r="M153" s="66"/>
      <c r="N153" s="244"/>
      <c r="O153" s="66"/>
      <c r="P153" s="66"/>
      <c r="Q153" s="6"/>
      <c r="R153" s="202"/>
      <c r="S153" s="6"/>
      <c r="T153" s="6"/>
      <c r="U153" s="6"/>
      <c r="V153" s="4"/>
      <c r="W153" s="87"/>
      <c r="X153" s="374"/>
      <c r="Y153" s="641"/>
      <c r="Z153" s="618"/>
      <c r="AA153" s="995"/>
    </row>
    <row r="154" spans="1:27" s="22" customFormat="1" ht="16.5" customHeight="1" x14ac:dyDescent="0.2">
      <c r="A154" s="1248"/>
      <c r="B154" s="1167"/>
      <c r="C154" s="1167"/>
      <c r="D154" s="1167"/>
      <c r="E154" s="1167"/>
      <c r="F154" s="1167"/>
      <c r="G154" s="1167"/>
      <c r="H154" s="1167"/>
      <c r="I154" s="1188"/>
      <c r="J154" s="121"/>
      <c r="K154" s="541"/>
      <c r="L154" s="1124"/>
      <c r="M154" s="66"/>
      <c r="N154" s="244"/>
      <c r="O154" s="66"/>
      <c r="P154" s="66"/>
      <c r="Q154" s="6"/>
      <c r="R154" s="202"/>
      <c r="S154" s="6"/>
      <c r="T154" s="6"/>
      <c r="U154" s="6"/>
      <c r="V154" s="4"/>
      <c r="W154" s="87"/>
      <c r="X154" s="374"/>
      <c r="Y154" s="641"/>
      <c r="Z154" s="618"/>
      <c r="AA154" s="995"/>
    </row>
    <row r="155" spans="1:27" s="22" customFormat="1" ht="44.25" customHeight="1" x14ac:dyDescent="0.2">
      <c r="A155" s="1249"/>
      <c r="B155" s="1196"/>
      <c r="C155" s="1196"/>
      <c r="D155" s="1196"/>
      <c r="E155" s="1196"/>
      <c r="F155" s="1196"/>
      <c r="G155" s="1196"/>
      <c r="H155" s="1196"/>
      <c r="I155" s="1197"/>
      <c r="J155" s="123"/>
      <c r="K155" s="543"/>
      <c r="L155" s="1124"/>
      <c r="M155" s="66"/>
      <c r="N155" s="244"/>
      <c r="O155" s="66"/>
      <c r="P155" s="66"/>
      <c r="Q155" s="6"/>
      <c r="R155" s="202"/>
      <c r="S155" s="6"/>
      <c r="T155" s="6"/>
      <c r="U155" s="6"/>
      <c r="V155" s="4"/>
      <c r="W155" s="87"/>
      <c r="X155" s="374"/>
      <c r="Y155" s="641"/>
      <c r="Z155" s="618"/>
      <c r="AA155" s="995"/>
    </row>
    <row r="156" spans="1:27" s="22" customFormat="1" ht="16.5" customHeight="1" x14ac:dyDescent="0.2">
      <c r="A156" s="1247" t="s">
        <v>348</v>
      </c>
      <c r="B156" s="1189" t="s">
        <v>836</v>
      </c>
      <c r="C156" s="1255"/>
      <c r="D156" s="1255"/>
      <c r="E156" s="1255"/>
      <c r="F156" s="1255"/>
      <c r="G156" s="1255"/>
      <c r="H156" s="1255"/>
      <c r="I156" s="1255"/>
      <c r="J156" s="125"/>
      <c r="K156" s="540"/>
      <c r="L156" s="1124"/>
      <c r="M156" s="65"/>
      <c r="N156" s="244" t="s">
        <v>564</v>
      </c>
      <c r="O156" s="66" t="b">
        <v>0</v>
      </c>
      <c r="P156" s="167">
        <f>IF(O156=TRUE,1,0)</f>
        <v>0</v>
      </c>
      <c r="Q156" s="6"/>
      <c r="R156" s="202"/>
      <c r="S156" s="6"/>
      <c r="T156" s="6"/>
      <c r="U156" s="6"/>
      <c r="V156" s="4"/>
      <c r="W156" s="552" t="str">
        <f>IF(OR(Q156=TRUE,R156="NA"),CONCATENATE(N156," "),"")</f>
        <v/>
      </c>
      <c r="X156" s="562" t="str">
        <f>IF(OR(O156=TRUE,Q156=TRUE,R156="NA"),"",CONCATENATE(N156," "))</f>
        <v xml:space="preserve">E5.6, </v>
      </c>
      <c r="Y156" s="641"/>
      <c r="Z156" s="618"/>
      <c r="AA156" s="995"/>
    </row>
    <row r="157" spans="1:27" s="22" customFormat="1" ht="16.5" customHeight="1" x14ac:dyDescent="0.2">
      <c r="A157" s="1248"/>
      <c r="B157" s="1161"/>
      <c r="C157" s="1161"/>
      <c r="D157" s="1161"/>
      <c r="E157" s="1161"/>
      <c r="F157" s="1161"/>
      <c r="G157" s="1161"/>
      <c r="H157" s="1161"/>
      <c r="I157" s="1161"/>
      <c r="J157" s="121"/>
      <c r="K157" s="541"/>
      <c r="L157" s="1124"/>
      <c r="M157" s="65"/>
      <c r="N157" s="244"/>
      <c r="O157" s="66"/>
      <c r="P157" s="66"/>
      <c r="Q157" s="6"/>
      <c r="R157" s="202"/>
      <c r="S157" s="6"/>
      <c r="T157" s="6"/>
      <c r="U157" s="6"/>
      <c r="V157" s="4"/>
      <c r="W157" s="87"/>
      <c r="X157" s="374"/>
      <c r="Y157" s="641"/>
      <c r="Z157" s="618"/>
      <c r="AA157" s="995"/>
    </row>
    <row r="158" spans="1:27" s="22" customFormat="1" ht="16.5" customHeight="1" x14ac:dyDescent="0.2">
      <c r="A158" s="1248"/>
      <c r="B158" s="1161"/>
      <c r="C158" s="1161"/>
      <c r="D158" s="1161"/>
      <c r="E158" s="1161"/>
      <c r="F158" s="1161"/>
      <c r="G158" s="1161"/>
      <c r="H158" s="1161"/>
      <c r="I158" s="1161"/>
      <c r="J158" s="121"/>
      <c r="K158" s="541"/>
      <c r="L158" s="1124"/>
      <c r="M158" s="65"/>
      <c r="N158" s="244"/>
      <c r="O158" s="66"/>
      <c r="P158" s="66"/>
      <c r="Q158" s="6"/>
      <c r="R158" s="202"/>
      <c r="S158" s="6"/>
      <c r="T158" s="6"/>
      <c r="U158" s="6"/>
      <c r="V158" s="4"/>
      <c r="W158" s="87"/>
      <c r="X158" s="374"/>
      <c r="Y158" s="641"/>
      <c r="Z158" s="618"/>
      <c r="AA158" s="995"/>
    </row>
    <row r="159" spans="1:27" s="22" customFormat="1" ht="16.5" customHeight="1" x14ac:dyDescent="0.2">
      <c r="A159" s="1248"/>
      <c r="B159" s="1161"/>
      <c r="C159" s="1161"/>
      <c r="D159" s="1161"/>
      <c r="E159" s="1161"/>
      <c r="F159" s="1161"/>
      <c r="G159" s="1161"/>
      <c r="H159" s="1161"/>
      <c r="I159" s="1161"/>
      <c r="J159" s="121"/>
      <c r="K159" s="541"/>
      <c r="L159" s="1124"/>
      <c r="M159" s="65"/>
      <c r="N159" s="244"/>
      <c r="O159" s="66"/>
      <c r="P159" s="66"/>
      <c r="Q159" s="6"/>
      <c r="R159" s="202"/>
      <c r="S159" s="6"/>
      <c r="T159" s="6"/>
      <c r="U159" s="6"/>
      <c r="V159" s="4"/>
      <c r="W159" s="87"/>
      <c r="X159" s="374"/>
      <c r="Y159" s="641"/>
      <c r="Z159" s="618"/>
      <c r="AA159" s="995"/>
    </row>
    <row r="160" spans="1:27" s="22" customFormat="1" ht="16.5" customHeight="1" x14ac:dyDescent="0.2">
      <c r="A160" s="1249"/>
      <c r="B160" s="1256"/>
      <c r="C160" s="1256"/>
      <c r="D160" s="1256"/>
      <c r="E160" s="1256"/>
      <c r="F160" s="1256"/>
      <c r="G160" s="1256"/>
      <c r="H160" s="1256"/>
      <c r="I160" s="1256"/>
      <c r="J160" s="123"/>
      <c r="K160" s="543"/>
      <c r="L160" s="1124"/>
      <c r="M160" s="65"/>
      <c r="N160" s="244"/>
      <c r="O160" s="66"/>
      <c r="P160" s="66"/>
      <c r="Q160" s="6"/>
      <c r="R160" s="202"/>
      <c r="S160" s="6"/>
      <c r="T160" s="6"/>
      <c r="U160" s="6"/>
      <c r="V160" s="4"/>
      <c r="W160" s="87"/>
      <c r="X160" s="374"/>
      <c r="Y160" s="641"/>
      <c r="Z160" s="618"/>
      <c r="AA160" s="995"/>
    </row>
    <row r="161" spans="1:27" s="22" customFormat="1" ht="16.5" customHeight="1" x14ac:dyDescent="0.2">
      <c r="A161" s="1247" t="s">
        <v>349</v>
      </c>
      <c r="B161" s="1189" t="s">
        <v>353</v>
      </c>
      <c r="C161" s="1255"/>
      <c r="D161" s="1255"/>
      <c r="E161" s="1255"/>
      <c r="F161" s="1255"/>
      <c r="G161" s="1255"/>
      <c r="H161" s="1255"/>
      <c r="I161" s="1255"/>
      <c r="J161" s="125"/>
      <c r="K161" s="540"/>
      <c r="L161" s="1124"/>
      <c r="M161" s="65"/>
      <c r="N161" s="244" t="s">
        <v>565</v>
      </c>
      <c r="O161" s="66" t="b">
        <v>0</v>
      </c>
      <c r="P161" s="167">
        <f>IF(O161=TRUE,1,0)</f>
        <v>0</v>
      </c>
      <c r="Q161" s="6"/>
      <c r="R161" s="202"/>
      <c r="S161" s="6"/>
      <c r="T161" s="6"/>
      <c r="U161" s="6"/>
      <c r="V161" s="4"/>
      <c r="W161" s="552" t="str">
        <f>IF(OR(Q161=TRUE,R161="NA"),CONCATENATE(N161," "),"")</f>
        <v/>
      </c>
      <c r="X161" s="562" t="str">
        <f>IF(OR(O161=TRUE,Q161=TRUE,R161="NA"),"",CONCATENATE(N161," "))</f>
        <v xml:space="preserve">E5.7, </v>
      </c>
      <c r="Y161" s="641"/>
      <c r="Z161" s="618"/>
      <c r="AA161" s="995"/>
    </row>
    <row r="162" spans="1:27" s="22" customFormat="1" ht="16.5" customHeight="1" x14ac:dyDescent="0.2">
      <c r="A162" s="1248"/>
      <c r="B162" s="1167"/>
      <c r="C162" s="1161"/>
      <c r="D162" s="1161"/>
      <c r="E162" s="1161"/>
      <c r="F162" s="1161"/>
      <c r="G162" s="1161"/>
      <c r="H162" s="1161"/>
      <c r="I162" s="1161"/>
      <c r="J162" s="121"/>
      <c r="K162" s="541"/>
      <c r="L162" s="1124"/>
      <c r="M162" s="65"/>
      <c r="N162" s="244"/>
      <c r="O162" s="66"/>
      <c r="P162" s="167"/>
      <c r="Q162" s="6"/>
      <c r="R162" s="202"/>
      <c r="S162" s="6"/>
      <c r="T162" s="6"/>
      <c r="U162" s="6"/>
      <c r="V162" s="4"/>
      <c r="W162" s="552"/>
      <c r="X162" s="562"/>
      <c r="Y162" s="641"/>
      <c r="Z162" s="618"/>
      <c r="AA162" s="995"/>
    </row>
    <row r="163" spans="1:27" s="22" customFormat="1" ht="16.5" customHeight="1" x14ac:dyDescent="0.2">
      <c r="A163" s="1249"/>
      <c r="B163" s="1256"/>
      <c r="C163" s="1256"/>
      <c r="D163" s="1256"/>
      <c r="E163" s="1256"/>
      <c r="F163" s="1256"/>
      <c r="G163" s="1256"/>
      <c r="H163" s="1256"/>
      <c r="I163" s="1256"/>
      <c r="J163" s="123"/>
      <c r="K163" s="543"/>
      <c r="L163" s="1124"/>
      <c r="M163" s="65"/>
      <c r="N163" s="244"/>
      <c r="O163" s="66"/>
      <c r="P163" s="66"/>
      <c r="Q163" s="6"/>
      <c r="R163" s="202"/>
      <c r="S163" s="6"/>
      <c r="T163" s="6"/>
      <c r="U163" s="6"/>
      <c r="V163" s="4"/>
      <c r="W163" s="87"/>
      <c r="X163" s="374"/>
      <c r="Y163" s="641"/>
      <c r="Z163" s="618"/>
      <c r="AA163" s="995"/>
    </row>
    <row r="164" spans="1:27" s="22" customFormat="1" ht="16.5" customHeight="1" x14ac:dyDescent="0.2">
      <c r="A164" s="1247" t="s">
        <v>350</v>
      </c>
      <c r="B164" s="1169" t="s">
        <v>144</v>
      </c>
      <c r="C164" s="1250"/>
      <c r="D164" s="1250"/>
      <c r="E164" s="1250"/>
      <c r="F164" s="1250"/>
      <c r="G164" s="1250"/>
      <c r="H164" s="1250"/>
      <c r="I164" s="1250"/>
      <c r="J164" s="125"/>
      <c r="K164" s="540"/>
      <c r="L164" s="1124"/>
      <c r="M164" s="65"/>
      <c r="N164" s="244" t="s">
        <v>566</v>
      </c>
      <c r="O164" s="66" t="b">
        <v>0</v>
      </c>
      <c r="P164" s="167">
        <f>IF(O164=TRUE,1,0)</f>
        <v>0</v>
      </c>
      <c r="Q164" s="6"/>
      <c r="R164" s="202"/>
      <c r="S164" s="6"/>
      <c r="T164" s="6"/>
      <c r="U164" s="6"/>
      <c r="V164" s="4"/>
      <c r="W164" s="552" t="str">
        <f>IF(OR(Q164=TRUE,R164="NA"),CONCATENATE(N164," "),"")</f>
        <v/>
      </c>
      <c r="X164" s="562" t="str">
        <f>IF(OR(O164=TRUE,Q164=TRUE,R164="NA"),"",CONCATENATE(N164," "))</f>
        <v xml:space="preserve">E5.8, </v>
      </c>
      <c r="Y164" s="641"/>
      <c r="Z164" s="618"/>
      <c r="AA164" s="995"/>
    </row>
    <row r="165" spans="1:27" s="22" customFormat="1" ht="16.5" customHeight="1" x14ac:dyDescent="0.2">
      <c r="A165" s="1248"/>
      <c r="B165" s="1251"/>
      <c r="C165" s="1251"/>
      <c r="D165" s="1251"/>
      <c r="E165" s="1251"/>
      <c r="F165" s="1251"/>
      <c r="G165" s="1251"/>
      <c r="H165" s="1251"/>
      <c r="I165" s="1251"/>
      <c r="J165" s="121"/>
      <c r="K165" s="541"/>
      <c r="L165" s="1124"/>
      <c r="M165" s="65"/>
      <c r="N165" s="53"/>
      <c r="O165" s="66"/>
      <c r="P165" s="66"/>
      <c r="Q165" s="6"/>
      <c r="R165" s="202"/>
      <c r="S165" s="6"/>
      <c r="T165" s="6"/>
      <c r="U165" s="6"/>
      <c r="V165" s="4"/>
      <c r="W165" s="87"/>
      <c r="X165" s="374"/>
      <c r="Y165" s="641"/>
      <c r="Z165" s="618"/>
      <c r="AA165" s="995"/>
    </row>
    <row r="166" spans="1:27" s="22" customFormat="1" ht="16.5" customHeight="1" x14ac:dyDescent="0.2">
      <c r="A166" s="1249"/>
      <c r="B166" s="1252"/>
      <c r="C166" s="1252"/>
      <c r="D166" s="1252"/>
      <c r="E166" s="1252"/>
      <c r="F166" s="1252"/>
      <c r="G166" s="1252"/>
      <c r="H166" s="1252"/>
      <c r="I166" s="1252"/>
      <c r="J166" s="123"/>
      <c r="K166" s="543"/>
      <c r="L166" s="1124"/>
      <c r="M166" s="65"/>
      <c r="N166" s="53"/>
      <c r="O166" s="66"/>
      <c r="P166" s="66"/>
      <c r="Q166" s="6"/>
      <c r="R166" s="202"/>
      <c r="S166" s="6"/>
      <c r="T166" s="6"/>
      <c r="U166" s="6"/>
      <c r="V166" s="4"/>
      <c r="W166" s="87"/>
      <c r="X166" s="374"/>
      <c r="Y166" s="641"/>
      <c r="Z166" s="618"/>
      <c r="AA166" s="995"/>
    </row>
    <row r="167" spans="1:27" s="22" customFormat="1" ht="16.5" customHeight="1" x14ac:dyDescent="0.2">
      <c r="A167" s="1247" t="s">
        <v>351</v>
      </c>
      <c r="B167" s="1169" t="s">
        <v>146</v>
      </c>
      <c r="C167" s="1250"/>
      <c r="D167" s="1250"/>
      <c r="E167" s="1250"/>
      <c r="F167" s="1250"/>
      <c r="G167" s="1250"/>
      <c r="H167" s="1250"/>
      <c r="I167" s="1250"/>
      <c r="J167" s="132"/>
      <c r="K167" s="549"/>
      <c r="L167" s="1253"/>
      <c r="M167" s="67"/>
      <c r="N167" s="244" t="s">
        <v>567</v>
      </c>
      <c r="O167" s="66" t="b">
        <v>0</v>
      </c>
      <c r="P167" s="167">
        <f>IF(O167=TRUE,1,0)</f>
        <v>0</v>
      </c>
      <c r="Q167" s="6"/>
      <c r="R167" s="202"/>
      <c r="S167" s="6"/>
      <c r="T167" s="6"/>
      <c r="U167" s="6"/>
      <c r="V167" s="4"/>
      <c r="W167" s="552" t="str">
        <f>IF(OR(Q167=TRUE,R167="NA"),CONCATENATE(N167," "),"")</f>
        <v/>
      </c>
      <c r="X167" s="562" t="str">
        <f>IF(OR(O167=TRUE,Q167=TRUE,R167="NA"),"",CONCATENATE(N167," "))</f>
        <v xml:space="preserve">E5.9, </v>
      </c>
      <c r="Y167" s="641"/>
      <c r="Z167" s="618"/>
      <c r="AA167" s="995"/>
    </row>
    <row r="168" spans="1:27" s="22" customFormat="1" ht="16.5" customHeight="1" x14ac:dyDescent="0.2">
      <c r="A168" s="1249"/>
      <c r="B168" s="1252"/>
      <c r="C168" s="1252"/>
      <c r="D168" s="1252"/>
      <c r="E168" s="1252"/>
      <c r="F168" s="1252"/>
      <c r="G168" s="1252"/>
      <c r="H168" s="1252"/>
      <c r="I168" s="1252"/>
      <c r="J168" s="133"/>
      <c r="K168" s="550"/>
      <c r="L168" s="1253"/>
      <c r="M168" s="67"/>
      <c r="N168" s="244"/>
      <c r="O168" s="66"/>
      <c r="P168" s="66"/>
      <c r="Q168" s="6"/>
      <c r="R168" s="202"/>
      <c r="S168" s="6"/>
      <c r="T168" s="6"/>
      <c r="U168" s="6"/>
      <c r="V168" s="4"/>
      <c r="W168" s="87"/>
      <c r="X168" s="374"/>
      <c r="Y168" s="641"/>
      <c r="Z168" s="618"/>
      <c r="AA168" s="995"/>
    </row>
    <row r="169" spans="1:27" s="22" customFormat="1" ht="16.5" customHeight="1" x14ac:dyDescent="0.2">
      <c r="A169" s="453" t="s">
        <v>145</v>
      </c>
      <c r="B169" s="1254" t="s">
        <v>147</v>
      </c>
      <c r="C169" s="1254"/>
      <c r="D169" s="1254"/>
      <c r="E169" s="1254"/>
      <c r="F169" s="1254"/>
      <c r="G169" s="1254"/>
      <c r="H169" s="1254"/>
      <c r="I169" s="1254"/>
      <c r="J169" s="134"/>
      <c r="K169" s="551"/>
      <c r="L169" s="893"/>
      <c r="M169" s="65"/>
      <c r="N169" s="244" t="s">
        <v>568</v>
      </c>
      <c r="O169" s="66" t="b">
        <v>0</v>
      </c>
      <c r="P169" s="167">
        <f>IF(O169=TRUE,1,0)</f>
        <v>0</v>
      </c>
      <c r="Q169" s="6"/>
      <c r="R169" s="202"/>
      <c r="S169" s="6"/>
      <c r="T169" s="6"/>
      <c r="U169" s="6"/>
      <c r="V169" s="4"/>
      <c r="W169" s="552" t="str">
        <f>IF(OR(Q169=TRUE,R169="NA"),CONCATENATE(N169," "),"")</f>
        <v/>
      </c>
      <c r="X169" s="562" t="str">
        <f>IF(OR(O169=TRUE,Q169=TRUE,R169="NA"),"",CONCATENATE(N169," "))</f>
        <v xml:space="preserve">E5.10, </v>
      </c>
      <c r="Y169" s="641"/>
      <c r="Z169" s="618"/>
      <c r="AA169" s="995"/>
    </row>
    <row r="170" spans="1:27" s="22" customFormat="1" ht="16.5" customHeight="1" x14ac:dyDescent="0.2">
      <c r="A170" s="1228" t="s">
        <v>352</v>
      </c>
      <c r="B170" s="1189" t="s">
        <v>990</v>
      </c>
      <c r="C170" s="1189"/>
      <c r="D170" s="1189"/>
      <c r="E170" s="1189"/>
      <c r="F170" s="1189"/>
      <c r="G170" s="1189"/>
      <c r="H170" s="1189"/>
      <c r="I170" s="1227"/>
      <c r="J170" s="132"/>
      <c r="K170" s="549"/>
      <c r="L170" s="1222"/>
      <c r="M170" s="65"/>
      <c r="N170" s="244" t="s">
        <v>766</v>
      </c>
      <c r="O170" s="66" t="b">
        <v>0</v>
      </c>
      <c r="P170" s="167">
        <f>IF(O170=TRUE,1,0)</f>
        <v>0</v>
      </c>
      <c r="Q170" s="6"/>
      <c r="R170" s="202"/>
      <c r="S170" s="6"/>
      <c r="T170" s="6"/>
      <c r="U170" s="6"/>
      <c r="V170" s="4"/>
      <c r="W170" s="552" t="str">
        <f>IF(OR(Q170=TRUE,R170="NA"),CONCATENATE(N170," "),"")</f>
        <v/>
      </c>
      <c r="X170" s="562" t="str">
        <f>IF(OR(O170=TRUE,Q170=TRUE,R170="NA"),"",CONCATENATE(N170," "))</f>
        <v xml:space="preserve">E5.11, </v>
      </c>
      <c r="Y170" s="625" t="s">
        <v>932</v>
      </c>
      <c r="Z170" s="618"/>
      <c r="AA170" s="995"/>
    </row>
    <row r="171" spans="1:27" s="22" customFormat="1" ht="16.5" customHeight="1" x14ac:dyDescent="0.2">
      <c r="A171" s="1229"/>
      <c r="B171" s="1167"/>
      <c r="C171" s="1167"/>
      <c r="D171" s="1167"/>
      <c r="E171" s="1167"/>
      <c r="F171" s="1167"/>
      <c r="G171" s="1167"/>
      <c r="H171" s="1167"/>
      <c r="I171" s="1188"/>
      <c r="J171" s="599"/>
      <c r="K171" s="596"/>
      <c r="L171" s="1223"/>
      <c r="M171" s="65"/>
      <c r="N171" s="244"/>
      <c r="O171" s="66"/>
      <c r="P171" s="8"/>
      <c r="Q171" s="6"/>
      <c r="R171" s="202"/>
      <c r="S171" s="6"/>
      <c r="T171" s="6"/>
      <c r="U171" s="6"/>
      <c r="V171" s="4"/>
      <c r="W171" s="7"/>
      <c r="X171" s="562"/>
      <c r="Y171" s="641"/>
      <c r="Z171" s="618"/>
      <c r="AA171" s="995"/>
    </row>
    <row r="172" spans="1:27" s="22" customFormat="1" ht="16.5" customHeight="1" x14ac:dyDescent="0.2">
      <c r="A172" s="1229"/>
      <c r="B172" s="1167"/>
      <c r="C172" s="1167"/>
      <c r="D172" s="1167"/>
      <c r="E172" s="1167"/>
      <c r="F172" s="1167"/>
      <c r="G172" s="1167"/>
      <c r="H172" s="1167"/>
      <c r="I172" s="1188"/>
      <c r="J172" s="599"/>
      <c r="K172" s="596"/>
      <c r="L172" s="1223"/>
      <c r="M172" s="65"/>
      <c r="N172" s="244"/>
      <c r="O172" s="66"/>
      <c r="P172" s="8"/>
      <c r="Q172" s="6"/>
      <c r="R172" s="202"/>
      <c r="S172" s="6"/>
      <c r="T172" s="6"/>
      <c r="U172" s="6"/>
      <c r="V172" s="4"/>
      <c r="W172" s="7"/>
      <c r="X172" s="562"/>
      <c r="Y172" s="641"/>
      <c r="Z172" s="618"/>
      <c r="AA172" s="995"/>
    </row>
    <row r="173" spans="1:27" s="22" customFormat="1" ht="16.5" customHeight="1" x14ac:dyDescent="0.2">
      <c r="A173" s="1229"/>
      <c r="B173" s="1167"/>
      <c r="C173" s="1167"/>
      <c r="D173" s="1167"/>
      <c r="E173" s="1167"/>
      <c r="F173" s="1167"/>
      <c r="G173" s="1167"/>
      <c r="H173" s="1167"/>
      <c r="I173" s="1188"/>
      <c r="J173" s="599"/>
      <c r="K173" s="596"/>
      <c r="L173" s="1223"/>
      <c r="M173" s="65"/>
      <c r="N173" s="244"/>
      <c r="O173" s="66"/>
      <c r="P173" s="8"/>
      <c r="Q173" s="6"/>
      <c r="R173" s="202"/>
      <c r="S173" s="6"/>
      <c r="T173" s="6"/>
      <c r="U173" s="6"/>
      <c r="V173" s="4"/>
      <c r="W173" s="7"/>
      <c r="X173" s="562"/>
      <c r="Y173" s="641"/>
      <c r="Z173" s="618"/>
      <c r="AA173" s="995"/>
    </row>
    <row r="174" spans="1:27" s="22" customFormat="1" ht="16.5" customHeight="1" x14ac:dyDescent="0.2">
      <c r="A174" s="1230"/>
      <c r="B174" s="1196"/>
      <c r="C174" s="1196"/>
      <c r="D174" s="1196"/>
      <c r="E174" s="1196"/>
      <c r="F174" s="1196"/>
      <c r="G174" s="1196"/>
      <c r="H174" s="1196"/>
      <c r="I174" s="1197"/>
      <c r="J174" s="133"/>
      <c r="K174" s="550"/>
      <c r="L174" s="1224"/>
      <c r="M174" s="65"/>
      <c r="N174" s="244"/>
      <c r="O174" s="66"/>
      <c r="P174" s="8"/>
      <c r="Q174" s="6"/>
      <c r="R174" s="202"/>
      <c r="S174" s="6"/>
      <c r="T174" s="6"/>
      <c r="U174" s="6"/>
      <c r="V174" s="4"/>
      <c r="W174" s="7"/>
      <c r="X174" s="562"/>
      <c r="Y174" s="641"/>
      <c r="Z174" s="618"/>
      <c r="AA174" s="995"/>
    </row>
    <row r="175" spans="1:27" s="22" customFormat="1" ht="16.5" customHeight="1" x14ac:dyDescent="0.2">
      <c r="A175" s="1238" t="s">
        <v>765</v>
      </c>
      <c r="B175" s="1240" t="s">
        <v>464</v>
      </c>
      <c r="C175" s="1240"/>
      <c r="D175" s="1240"/>
      <c r="E175" s="1240"/>
      <c r="F175" s="1240"/>
      <c r="G175" s="1240"/>
      <c r="H175" s="1240"/>
      <c r="I175" s="1241"/>
      <c r="J175" s="1143" t="s">
        <v>450</v>
      </c>
      <c r="K175" s="1144"/>
      <c r="L175" s="1135"/>
      <c r="M175" s="65"/>
      <c r="N175" s="53"/>
      <c r="O175" s="9"/>
      <c r="P175" s="9"/>
      <c r="Q175" s="6"/>
      <c r="R175" s="202"/>
      <c r="S175" s="6"/>
      <c r="T175" s="6"/>
      <c r="U175" s="6"/>
      <c r="V175" s="4"/>
      <c r="W175" s="87"/>
      <c r="X175" s="374"/>
      <c r="Y175" s="641"/>
      <c r="Z175" s="618"/>
      <c r="AA175" s="995"/>
    </row>
    <row r="176" spans="1:27" s="22" customFormat="1" ht="16.5" customHeight="1" thickBot="1" x14ac:dyDescent="0.25">
      <c r="A176" s="1239"/>
      <c r="B176" s="1242"/>
      <c r="C176" s="1242"/>
      <c r="D176" s="1242"/>
      <c r="E176" s="1242"/>
      <c r="F176" s="1242"/>
      <c r="G176" s="1242"/>
      <c r="H176" s="1242"/>
      <c r="I176" s="1243"/>
      <c r="J176" s="1145"/>
      <c r="K176" s="1146"/>
      <c r="L176" s="1131"/>
      <c r="M176" s="65"/>
      <c r="N176" s="53"/>
      <c r="O176" s="9"/>
      <c r="P176" s="9"/>
      <c r="Q176" s="6"/>
      <c r="R176" s="202"/>
      <c r="S176" s="6"/>
      <c r="T176" s="6"/>
      <c r="U176" s="6"/>
      <c r="V176" s="4"/>
      <c r="W176" s="87"/>
      <c r="X176" s="374"/>
      <c r="Y176" s="641"/>
      <c r="Z176" s="618"/>
      <c r="AA176" s="995"/>
    </row>
    <row r="177" spans="1:27" s="22" customFormat="1" ht="16.5" customHeight="1" x14ac:dyDescent="0.2">
      <c r="A177" s="1116" t="s">
        <v>148</v>
      </c>
      <c r="B177" s="1117"/>
      <c r="C177" s="1117"/>
      <c r="D177" s="1117"/>
      <c r="E177" s="1117"/>
      <c r="F177" s="1117"/>
      <c r="G177" s="1117"/>
      <c r="H177" s="1117"/>
      <c r="I177" s="1117"/>
      <c r="J177" s="255"/>
      <c r="K177" s="255"/>
      <c r="L177" s="1299"/>
      <c r="M177" s="68"/>
      <c r="N177" s="56" t="s">
        <v>234</v>
      </c>
      <c r="O177" s="41">
        <f>O180</f>
        <v>14</v>
      </c>
      <c r="P177" s="41">
        <f>P180</f>
        <v>0</v>
      </c>
      <c r="Q177" s="41">
        <f>Q180</f>
        <v>0</v>
      </c>
      <c r="R177" s="198">
        <f>(P177+Q177)/O177</f>
        <v>0</v>
      </c>
      <c r="S177" s="41">
        <f>COUNTIF(S180,"Y")</f>
        <v>0</v>
      </c>
      <c r="T177" s="41">
        <f>COUNTA(S180)</f>
        <v>1</v>
      </c>
      <c r="U177" s="41">
        <f>COUNTIF(U180,"true")</f>
        <v>0</v>
      </c>
      <c r="V177" s="41">
        <f>V180</f>
        <v>0</v>
      </c>
      <c r="W177" s="87"/>
      <c r="X177" s="374"/>
      <c r="Y177" s="641"/>
      <c r="Z177" s="618"/>
      <c r="AA177" s="995"/>
    </row>
    <row r="178" spans="1:27" s="22" customFormat="1" ht="16.5" customHeight="1" x14ac:dyDescent="0.2">
      <c r="A178" s="1118" t="s">
        <v>297</v>
      </c>
      <c r="B178" s="1119"/>
      <c r="C178" s="1119"/>
      <c r="D178" s="1119"/>
      <c r="E178" s="1119"/>
      <c r="F178" s="1119"/>
      <c r="G178" s="1119"/>
      <c r="H178" s="1119"/>
      <c r="I178" s="1119"/>
      <c r="J178" s="130"/>
      <c r="K178" s="130"/>
      <c r="L178" s="1300"/>
      <c r="M178" s="68"/>
      <c r="N178" s="63"/>
      <c r="O178" s="9"/>
      <c r="P178" s="9"/>
      <c r="Q178" s="6"/>
      <c r="R178" s="202"/>
      <c r="S178" s="6"/>
      <c r="T178" s="6"/>
      <c r="U178" s="6"/>
      <c r="V178" s="4"/>
      <c r="W178" s="87"/>
      <c r="X178" s="374"/>
      <c r="Y178" s="641"/>
      <c r="Z178" s="618"/>
      <c r="AA178" s="995"/>
    </row>
    <row r="179" spans="1:27" s="22" customFormat="1" ht="16.5" customHeight="1" x14ac:dyDescent="0.2">
      <c r="A179" s="1120"/>
      <c r="B179" s="1121"/>
      <c r="C179" s="1121"/>
      <c r="D179" s="1121"/>
      <c r="E179" s="1121"/>
      <c r="F179" s="1121"/>
      <c r="G179" s="1121"/>
      <c r="H179" s="1121"/>
      <c r="I179" s="1121"/>
      <c r="J179" s="131"/>
      <c r="K179" s="131"/>
      <c r="L179" s="1301"/>
      <c r="M179" s="68"/>
      <c r="N179" s="58"/>
      <c r="O179" s="8"/>
      <c r="P179" s="8"/>
      <c r="Q179" s="6"/>
      <c r="R179" s="202"/>
      <c r="S179" s="6"/>
      <c r="T179" s="6"/>
      <c r="U179" s="6"/>
      <c r="V179" s="4"/>
      <c r="W179" s="87"/>
      <c r="X179" s="374"/>
      <c r="Y179" s="641"/>
      <c r="Z179" s="618"/>
      <c r="AA179" s="995"/>
    </row>
    <row r="180" spans="1:27" s="22" customFormat="1" ht="16.5" customHeight="1" x14ac:dyDescent="0.2">
      <c r="A180" s="1302">
        <v>6</v>
      </c>
      <c r="B180" s="1261" t="s">
        <v>991</v>
      </c>
      <c r="C180" s="1305"/>
      <c r="D180" s="1305"/>
      <c r="E180" s="1305"/>
      <c r="F180" s="1305"/>
      <c r="G180" s="1305"/>
      <c r="H180" s="1305"/>
      <c r="I180" s="1305"/>
      <c r="J180" s="1151">
        <f>R180</f>
        <v>0</v>
      </c>
      <c r="K180" s="1225"/>
      <c r="L180" s="1244" t="str">
        <f>IF(J180&lt;0.6,"&lt;&lt; Insufficient control features","")</f>
        <v>&lt;&lt; Insufficient control features</v>
      </c>
      <c r="M180" s="64"/>
      <c r="N180" s="59" t="s">
        <v>236</v>
      </c>
      <c r="O180" s="14">
        <f>COUNTA(O184:O225)</f>
        <v>14</v>
      </c>
      <c r="P180" s="165">
        <f>SUM(P184:P225)-V180</f>
        <v>0</v>
      </c>
      <c r="Q180" s="12">
        <f>COUNTIF(Q184:Q225,"TRUE")</f>
        <v>0</v>
      </c>
      <c r="R180" s="200">
        <f>ROUNDUP((P180+Q180)/O180,2)</f>
        <v>0</v>
      </c>
      <c r="S180" s="13" t="str">
        <f>IF(R180&gt;=$S$12,"Y","N")</f>
        <v>N</v>
      </c>
      <c r="T180" s="6"/>
      <c r="U180" s="34"/>
      <c r="V180" s="43">
        <f>COUNTIF(V184:V225,"TRUE")</f>
        <v>0</v>
      </c>
      <c r="W180" s="478" t="str">
        <f>W184&amp;W186&amp;W188&amp;W192&amp;W195&amp;W201&amp;W203&amp;W207&amp;W209&amp;W211&amp;W214&amp;W220&amp;W222&amp;W224</f>
        <v/>
      </c>
      <c r="X180" s="478" t="str">
        <f>X184&amp;X186&amp;X188&amp;X192&amp;X195&amp;X201&amp;X203&amp;X207&amp;X209&amp;X211&amp;X214&amp;X220&amp;X222&amp;X224</f>
        <v xml:space="preserve">E6.1, E6.2, E6.3, E6.4, E6.5 E6.6, E6.7, E6.8a, E6.8b, E6.9, E6.10, E6.11, E6.12, E6.13, </v>
      </c>
      <c r="Y180" s="641"/>
      <c r="Z180" s="618"/>
      <c r="AA180" s="995"/>
    </row>
    <row r="181" spans="1:27" s="22" customFormat="1" ht="14.25" customHeight="1" x14ac:dyDescent="0.2">
      <c r="A181" s="1303"/>
      <c r="B181" s="1306"/>
      <c r="C181" s="1306"/>
      <c r="D181" s="1306"/>
      <c r="E181" s="1306"/>
      <c r="F181" s="1306"/>
      <c r="G181" s="1306"/>
      <c r="H181" s="1306"/>
      <c r="I181" s="1306"/>
      <c r="J181" s="1178"/>
      <c r="K181" s="1308"/>
      <c r="L181" s="1245"/>
      <c r="M181" s="24"/>
      <c r="N181" s="53"/>
      <c r="O181" s="9"/>
      <c r="P181" s="9"/>
      <c r="Q181" s="6"/>
      <c r="R181" s="202"/>
      <c r="S181" s="6"/>
      <c r="T181" s="6"/>
      <c r="U181" s="6"/>
      <c r="V181" s="4"/>
      <c r="W181" s="87"/>
      <c r="X181" s="374"/>
      <c r="Y181" s="641" t="s">
        <v>926</v>
      </c>
      <c r="Z181" s="618"/>
      <c r="AA181" s="995"/>
    </row>
    <row r="182" spans="1:27" s="22" customFormat="1" ht="14.25" customHeight="1" x14ac:dyDescent="0.2">
      <c r="A182" s="1303"/>
      <c r="B182" s="1306"/>
      <c r="C182" s="1306"/>
      <c r="D182" s="1306"/>
      <c r="E182" s="1306"/>
      <c r="F182" s="1306"/>
      <c r="G182" s="1306"/>
      <c r="H182" s="1306"/>
      <c r="I182" s="1306"/>
      <c r="J182" s="1178"/>
      <c r="K182" s="1308"/>
      <c r="L182" s="1245"/>
      <c r="M182" s="24"/>
      <c r="N182" s="53"/>
      <c r="O182" s="9"/>
      <c r="P182" s="9"/>
      <c r="Q182" s="6"/>
      <c r="R182" s="202"/>
      <c r="S182" s="6"/>
      <c r="T182" s="6"/>
      <c r="U182" s="6"/>
      <c r="V182" s="4"/>
      <c r="W182" s="87"/>
      <c r="X182" s="374"/>
      <c r="Y182" s="641"/>
      <c r="Z182" s="618"/>
      <c r="AA182" s="995"/>
    </row>
    <row r="183" spans="1:27" s="22" customFormat="1" ht="16.5" customHeight="1" x14ac:dyDescent="0.2">
      <c r="A183" s="1304"/>
      <c r="B183" s="1307"/>
      <c r="C183" s="1307"/>
      <c r="D183" s="1307"/>
      <c r="E183" s="1307"/>
      <c r="F183" s="1307"/>
      <c r="G183" s="1307"/>
      <c r="H183" s="1307"/>
      <c r="I183" s="1307"/>
      <c r="J183" s="1153"/>
      <c r="K183" s="1226"/>
      <c r="L183" s="1246"/>
      <c r="M183" s="24"/>
      <c r="N183" s="53"/>
      <c r="O183" s="9"/>
      <c r="P183" s="9"/>
      <c r="Q183" s="6"/>
      <c r="R183" s="202"/>
      <c r="S183" s="6"/>
      <c r="T183" s="6"/>
      <c r="U183" s="6"/>
      <c r="V183" s="4"/>
      <c r="W183" s="87"/>
      <c r="X183" s="374"/>
      <c r="Y183" s="641"/>
      <c r="Z183" s="618"/>
      <c r="AA183" s="995"/>
    </row>
    <row r="184" spans="1:27" s="22" customFormat="1" ht="16.5" customHeight="1" x14ac:dyDescent="0.2">
      <c r="A184" s="1231" t="s">
        <v>209</v>
      </c>
      <c r="B184" s="1233" t="s">
        <v>992</v>
      </c>
      <c r="C184" s="1234"/>
      <c r="D184" s="1234"/>
      <c r="E184" s="1234"/>
      <c r="F184" s="1234"/>
      <c r="G184" s="1234"/>
      <c r="H184" s="1234"/>
      <c r="I184" s="1234"/>
      <c r="J184" s="119"/>
      <c r="K184" s="120"/>
      <c r="L184" s="1236"/>
      <c r="M184" s="65"/>
      <c r="N184" s="244" t="s">
        <v>569</v>
      </c>
      <c r="O184" s="66" t="b">
        <v>0</v>
      </c>
      <c r="P184" s="167">
        <f>IF(O184=TRUE,1,0)</f>
        <v>0</v>
      </c>
      <c r="Q184" s="6"/>
      <c r="R184" s="202"/>
      <c r="S184" s="6"/>
      <c r="T184" s="6"/>
      <c r="U184" s="6"/>
      <c r="V184" s="4"/>
      <c r="W184" s="552" t="str">
        <f>IF(OR(Q184=TRUE,R184="NA"),CONCATENATE(N184," "),"")</f>
        <v/>
      </c>
      <c r="X184" s="562" t="str">
        <f>IF(OR(O184=TRUE,Q184=TRUE,R184="NA"),"",CONCATENATE(N184," "))</f>
        <v xml:space="preserve">E6.1, </v>
      </c>
      <c r="Y184" s="641" t="s">
        <v>926</v>
      </c>
      <c r="Z184" s="618"/>
      <c r="AA184" s="995"/>
    </row>
    <row r="185" spans="1:27" s="22" customFormat="1" ht="16.5" customHeight="1" x14ac:dyDescent="0.2">
      <c r="A185" s="1232"/>
      <c r="B185" s="1235"/>
      <c r="C185" s="1235"/>
      <c r="D185" s="1235"/>
      <c r="E185" s="1235"/>
      <c r="F185" s="1235"/>
      <c r="G185" s="1235"/>
      <c r="H185" s="1235"/>
      <c r="I185" s="1235"/>
      <c r="J185" s="123"/>
      <c r="K185" s="124"/>
      <c r="L185" s="1237"/>
      <c r="M185" s="65"/>
      <c r="N185" s="244"/>
      <c r="O185" s="66"/>
      <c r="P185" s="66"/>
      <c r="Q185" s="6"/>
      <c r="R185" s="202"/>
      <c r="S185" s="6"/>
      <c r="T185" s="6"/>
      <c r="U185" s="6"/>
      <c r="V185" s="4"/>
      <c r="W185" s="87"/>
      <c r="X185" s="374"/>
      <c r="Y185" s="641"/>
      <c r="Z185" s="618"/>
      <c r="AA185" s="995"/>
    </row>
    <row r="186" spans="1:27" s="22" customFormat="1" ht="16.5" customHeight="1" x14ac:dyDescent="0.2">
      <c r="A186" s="1232" t="s">
        <v>210</v>
      </c>
      <c r="B186" s="1123" t="s">
        <v>149</v>
      </c>
      <c r="C186" s="1235"/>
      <c r="D186" s="1235"/>
      <c r="E186" s="1235"/>
      <c r="F186" s="1235"/>
      <c r="G186" s="1235"/>
      <c r="H186" s="1235"/>
      <c r="I186" s="1235"/>
      <c r="J186" s="125"/>
      <c r="K186" s="126"/>
      <c r="L186" s="1237"/>
      <c r="M186" s="65"/>
      <c r="N186" s="244" t="s">
        <v>570</v>
      </c>
      <c r="O186" s="66" t="b">
        <v>0</v>
      </c>
      <c r="P186" s="167">
        <f>IF(O186=TRUE,1,0)</f>
        <v>0</v>
      </c>
      <c r="Q186" s="6"/>
      <c r="R186" s="202"/>
      <c r="S186" s="6"/>
      <c r="T186" s="6"/>
      <c r="U186" s="6"/>
      <c r="V186" s="4"/>
      <c r="W186" s="552" t="str">
        <f>IF(OR(Q186=TRUE,R186="NA"),CONCATENATE(N186," "),"")</f>
        <v/>
      </c>
      <c r="X186" s="562" t="str">
        <f>IF(OR(O186=TRUE,Q186=TRUE,R186="NA"),"",CONCATENATE(N186," "))</f>
        <v xml:space="preserve">E6.2, </v>
      </c>
      <c r="Y186" s="641"/>
      <c r="Z186" s="618"/>
      <c r="AA186" s="995"/>
    </row>
    <row r="187" spans="1:27" s="22" customFormat="1" ht="16.5" customHeight="1" x14ac:dyDescent="0.2">
      <c r="A187" s="1232"/>
      <c r="B187" s="1235"/>
      <c r="C187" s="1235"/>
      <c r="D187" s="1235"/>
      <c r="E187" s="1235"/>
      <c r="F187" s="1235"/>
      <c r="G187" s="1235"/>
      <c r="H187" s="1235"/>
      <c r="I187" s="1235"/>
      <c r="J187" s="123"/>
      <c r="K187" s="124"/>
      <c r="L187" s="1237"/>
      <c r="M187" s="65"/>
      <c r="N187" s="244"/>
      <c r="O187" s="66"/>
      <c r="P187" s="66"/>
      <c r="Q187" s="6"/>
      <c r="R187" s="202"/>
      <c r="S187" s="6"/>
      <c r="T187" s="6"/>
      <c r="U187" s="6"/>
      <c r="V187" s="4"/>
      <c r="W187" s="87"/>
      <c r="X187" s="374"/>
      <c r="Y187" s="641"/>
      <c r="Z187" s="618"/>
      <c r="AA187" s="995"/>
    </row>
    <row r="188" spans="1:27" s="22" customFormat="1" ht="16.5" customHeight="1" x14ac:dyDescent="0.2">
      <c r="A188" s="1232" t="s">
        <v>211</v>
      </c>
      <c r="B188" s="1123" t="s">
        <v>837</v>
      </c>
      <c r="C188" s="1235"/>
      <c r="D188" s="1235"/>
      <c r="E188" s="1235"/>
      <c r="F188" s="1235"/>
      <c r="G188" s="1235"/>
      <c r="H188" s="1235"/>
      <c r="I188" s="1235"/>
      <c r="J188" s="125"/>
      <c r="K188" s="126"/>
      <c r="L188" s="1237"/>
      <c r="M188" s="65"/>
      <c r="N188" s="244" t="s">
        <v>571</v>
      </c>
      <c r="O188" s="66" t="b">
        <v>0</v>
      </c>
      <c r="P188" s="167">
        <f>IF(O188=TRUE,1,0)</f>
        <v>0</v>
      </c>
      <c r="Q188" s="6"/>
      <c r="R188" s="202"/>
      <c r="S188" s="6"/>
      <c r="T188" s="6"/>
      <c r="U188" s="6"/>
      <c r="V188" s="4"/>
      <c r="W188" s="552" t="str">
        <f>IF(OR(Q188=TRUE,R188="NA"),CONCATENATE(N188," "),"")</f>
        <v/>
      </c>
      <c r="X188" s="562" t="str">
        <f>IF(OR(O188=TRUE,Q188=TRUE,R188="NA"),"",CONCATENATE(N188," "))</f>
        <v xml:space="preserve">E6.3, </v>
      </c>
      <c r="Y188" s="641" t="s">
        <v>926</v>
      </c>
      <c r="Z188" s="618"/>
      <c r="AA188" s="995"/>
    </row>
    <row r="189" spans="1:27" s="22" customFormat="1" ht="16.5" customHeight="1" x14ac:dyDescent="0.2">
      <c r="A189" s="1232"/>
      <c r="B189" s="1235"/>
      <c r="C189" s="1235"/>
      <c r="D189" s="1235"/>
      <c r="E189" s="1235"/>
      <c r="F189" s="1235"/>
      <c r="G189" s="1235"/>
      <c r="H189" s="1235"/>
      <c r="I189" s="1235"/>
      <c r="J189" s="121"/>
      <c r="K189" s="122"/>
      <c r="L189" s="1237"/>
      <c r="M189" s="65"/>
      <c r="N189" s="244"/>
      <c r="O189" s="66"/>
      <c r="P189" s="66"/>
      <c r="Q189" s="6"/>
      <c r="R189" s="202"/>
      <c r="S189" s="6"/>
      <c r="T189" s="6"/>
      <c r="U189" s="6"/>
      <c r="V189" s="4"/>
      <c r="W189" s="87"/>
      <c r="X189" s="374"/>
      <c r="Y189" s="641"/>
      <c r="Z189" s="618"/>
      <c r="AA189" s="995"/>
    </row>
    <row r="190" spans="1:27" s="22" customFormat="1" ht="16.5" customHeight="1" x14ac:dyDescent="0.2">
      <c r="A190" s="1232"/>
      <c r="B190" s="1235"/>
      <c r="C190" s="1235"/>
      <c r="D190" s="1235"/>
      <c r="E190" s="1235"/>
      <c r="F190" s="1235"/>
      <c r="G190" s="1235"/>
      <c r="H190" s="1235"/>
      <c r="I190" s="1235"/>
      <c r="J190" s="121"/>
      <c r="K190" s="122"/>
      <c r="L190" s="1237"/>
      <c r="M190" s="65"/>
      <c r="N190" s="244"/>
      <c r="O190" s="66"/>
      <c r="P190" s="66"/>
      <c r="Q190" s="6"/>
      <c r="R190" s="202"/>
      <c r="S190" s="6"/>
      <c r="T190" s="6"/>
      <c r="U190" s="6"/>
      <c r="V190" s="4"/>
      <c r="W190" s="87"/>
      <c r="X190" s="374"/>
      <c r="Y190" s="641"/>
      <c r="Z190" s="618"/>
      <c r="AA190" s="995"/>
    </row>
    <row r="191" spans="1:27" s="22" customFormat="1" ht="16.5" customHeight="1" x14ac:dyDescent="0.2">
      <c r="A191" s="1232"/>
      <c r="B191" s="1235"/>
      <c r="C191" s="1235"/>
      <c r="D191" s="1235"/>
      <c r="E191" s="1235"/>
      <c r="F191" s="1235"/>
      <c r="G191" s="1235"/>
      <c r="H191" s="1235"/>
      <c r="I191" s="1235"/>
      <c r="J191" s="123"/>
      <c r="K191" s="124"/>
      <c r="L191" s="1237"/>
      <c r="M191" s="65"/>
      <c r="N191" s="244"/>
      <c r="O191" s="66"/>
      <c r="P191" s="66"/>
      <c r="Q191" s="6"/>
      <c r="R191" s="202"/>
      <c r="S191" s="6"/>
      <c r="T191" s="6"/>
      <c r="U191" s="6"/>
      <c r="V191" s="4"/>
      <c r="W191" s="87"/>
      <c r="X191" s="374"/>
      <c r="Y191" s="641"/>
      <c r="Z191" s="618"/>
      <c r="AA191" s="995"/>
    </row>
    <row r="192" spans="1:27" s="22" customFormat="1" ht="16.5" customHeight="1" x14ac:dyDescent="0.2">
      <c r="A192" s="1232" t="s">
        <v>212</v>
      </c>
      <c r="B192" s="1123" t="s">
        <v>1063</v>
      </c>
      <c r="C192" s="1235"/>
      <c r="D192" s="1235"/>
      <c r="E192" s="1235"/>
      <c r="F192" s="1235"/>
      <c r="G192" s="1235"/>
      <c r="H192" s="1235"/>
      <c r="I192" s="1235"/>
      <c r="J192" s="125"/>
      <c r="K192" s="126"/>
      <c r="L192" s="1237"/>
      <c r="M192" s="65"/>
      <c r="N192" s="244" t="s">
        <v>572</v>
      </c>
      <c r="O192" s="66" t="b">
        <v>0</v>
      </c>
      <c r="P192" s="167">
        <f>IF(O192=TRUE,1,0)</f>
        <v>0</v>
      </c>
      <c r="Q192" s="6"/>
      <c r="R192" s="202"/>
      <c r="S192" s="6"/>
      <c r="T192" s="6"/>
      <c r="U192" s="6"/>
      <c r="V192" s="4"/>
      <c r="W192" s="552" t="str">
        <f>IF(OR(Q192=TRUE,R192="NA"),CONCATENATE(N192," "),"")</f>
        <v/>
      </c>
      <c r="X192" s="562" t="str">
        <f>IF(OR(O192=TRUE,Q192=TRUE,R192="NA"),"",CONCATENATE(N192," "))</f>
        <v xml:space="preserve">E6.4, </v>
      </c>
      <c r="Y192" s="641"/>
      <c r="Z192" s="618"/>
      <c r="AA192" s="995"/>
    </row>
    <row r="193" spans="1:27" s="22" customFormat="1" ht="16.5" customHeight="1" x14ac:dyDescent="0.2">
      <c r="A193" s="1232"/>
      <c r="B193" s="1235"/>
      <c r="C193" s="1235"/>
      <c r="D193" s="1235"/>
      <c r="E193" s="1235"/>
      <c r="F193" s="1235"/>
      <c r="G193" s="1235"/>
      <c r="H193" s="1235"/>
      <c r="I193" s="1235"/>
      <c r="J193" s="121"/>
      <c r="K193" s="122"/>
      <c r="L193" s="1237"/>
      <c r="M193" s="65"/>
      <c r="N193" s="244"/>
      <c r="O193" s="66"/>
      <c r="P193" s="66"/>
      <c r="Q193" s="6"/>
      <c r="R193" s="202"/>
      <c r="S193" s="6"/>
      <c r="T193" s="6"/>
      <c r="U193" s="6"/>
      <c r="V193" s="4"/>
      <c r="W193" s="87"/>
      <c r="X193" s="374"/>
      <c r="Y193" s="641"/>
      <c r="Z193" s="618"/>
      <c r="AA193" s="995"/>
    </row>
    <row r="194" spans="1:27" s="22" customFormat="1" ht="16.5" customHeight="1" x14ac:dyDescent="0.2">
      <c r="A194" s="1232"/>
      <c r="B194" s="1235"/>
      <c r="C194" s="1235"/>
      <c r="D194" s="1235"/>
      <c r="E194" s="1235"/>
      <c r="F194" s="1235"/>
      <c r="G194" s="1235"/>
      <c r="H194" s="1235"/>
      <c r="I194" s="1235"/>
      <c r="J194" s="123"/>
      <c r="K194" s="124"/>
      <c r="L194" s="1237"/>
      <c r="M194" s="65"/>
      <c r="N194" s="244"/>
      <c r="O194" s="66"/>
      <c r="P194" s="66"/>
      <c r="Q194" s="6"/>
      <c r="R194" s="202"/>
      <c r="S194" s="6"/>
      <c r="T194" s="6"/>
      <c r="U194" s="6"/>
      <c r="V194" s="4"/>
      <c r="W194" s="87"/>
      <c r="X194" s="374"/>
      <c r="Y194" s="641"/>
      <c r="Z194" s="618"/>
      <c r="AA194" s="995"/>
    </row>
    <row r="195" spans="1:27" s="22" customFormat="1" ht="16.5" customHeight="1" x14ac:dyDescent="0.2">
      <c r="A195" s="1228" t="s">
        <v>213</v>
      </c>
      <c r="B195" s="1123" t="s">
        <v>1383</v>
      </c>
      <c r="C195" s="1235"/>
      <c r="D195" s="1235"/>
      <c r="E195" s="1235"/>
      <c r="F195" s="1235"/>
      <c r="G195" s="1235"/>
      <c r="H195" s="1235"/>
      <c r="I195" s="1235"/>
      <c r="J195" s="121"/>
      <c r="K195" s="122"/>
      <c r="L195" s="1222"/>
      <c r="M195" s="65"/>
      <c r="N195" s="244" t="s">
        <v>790</v>
      </c>
      <c r="O195" s="66" t="b">
        <v>0</v>
      </c>
      <c r="P195" s="167">
        <f>IF(O195=TRUE,1,0)</f>
        <v>0</v>
      </c>
      <c r="Q195" s="6"/>
      <c r="R195" s="202"/>
      <c r="S195" s="6"/>
      <c r="T195" s="6"/>
      <c r="U195" s="6"/>
      <c r="V195" s="4"/>
      <c r="W195" s="552" t="str">
        <f>IF(OR(Q195=TRUE,R195="NA"),CONCATENATE(N195," "),"")</f>
        <v/>
      </c>
      <c r="X195" s="562" t="str">
        <f>IF(OR(O195=TRUE,Q195=TRUE,R195="NA"),"",CONCATENATE(N195," "))</f>
        <v xml:space="preserve">E6.5 </v>
      </c>
      <c r="Y195" s="625" t="s">
        <v>932</v>
      </c>
      <c r="Z195" s="618"/>
      <c r="AA195" s="993"/>
    </row>
    <row r="196" spans="1:27" s="22" customFormat="1" ht="16.5" customHeight="1" x14ac:dyDescent="0.2">
      <c r="A196" s="1229"/>
      <c r="B196" s="1235"/>
      <c r="C196" s="1235"/>
      <c r="D196" s="1235"/>
      <c r="E196" s="1235"/>
      <c r="F196" s="1235"/>
      <c r="G196" s="1235"/>
      <c r="H196" s="1235"/>
      <c r="I196" s="1235"/>
      <c r="J196" s="121"/>
      <c r="K196" s="122"/>
      <c r="L196" s="1223"/>
      <c r="M196" s="65"/>
      <c r="N196" s="244"/>
      <c r="O196" s="66"/>
      <c r="P196" s="66"/>
      <c r="Q196" s="6"/>
      <c r="R196" s="202"/>
      <c r="S196" s="6"/>
      <c r="T196" s="6"/>
      <c r="U196" s="6"/>
      <c r="V196" s="4"/>
      <c r="W196" s="87"/>
      <c r="X196" s="374"/>
      <c r="Y196" s="641"/>
      <c r="Z196" s="618"/>
      <c r="AA196" s="995"/>
    </row>
    <row r="197" spans="1:27" s="22" customFormat="1" ht="16.5" customHeight="1" x14ac:dyDescent="0.2">
      <c r="A197" s="1229"/>
      <c r="B197" s="1235"/>
      <c r="C197" s="1235"/>
      <c r="D197" s="1235"/>
      <c r="E197" s="1235"/>
      <c r="F197" s="1235"/>
      <c r="G197" s="1235"/>
      <c r="H197" s="1235"/>
      <c r="I197" s="1235"/>
      <c r="J197" s="121"/>
      <c r="K197" s="122"/>
      <c r="L197" s="1223"/>
      <c r="M197" s="65"/>
      <c r="N197" s="244"/>
      <c r="O197" s="66"/>
      <c r="P197" s="66"/>
      <c r="Q197" s="6"/>
      <c r="R197" s="202"/>
      <c r="S197" s="6"/>
      <c r="T197" s="6"/>
      <c r="U197" s="6"/>
      <c r="V197" s="4"/>
      <c r="W197" s="87"/>
      <c r="X197" s="374"/>
      <c r="Y197" s="641"/>
      <c r="Z197" s="618"/>
      <c r="AA197" s="995"/>
    </row>
    <row r="198" spans="1:27" s="22" customFormat="1" ht="16.5" customHeight="1" x14ac:dyDescent="0.2">
      <c r="A198" s="1229"/>
      <c r="B198" s="1235"/>
      <c r="C198" s="1235"/>
      <c r="D198" s="1235"/>
      <c r="E198" s="1235"/>
      <c r="F198" s="1235"/>
      <c r="G198" s="1235"/>
      <c r="H198" s="1235"/>
      <c r="I198" s="1235"/>
      <c r="J198" s="121"/>
      <c r="K198" s="122"/>
      <c r="L198" s="1223"/>
      <c r="M198" s="65"/>
      <c r="N198" s="244"/>
      <c r="O198" s="66"/>
      <c r="P198" s="66"/>
      <c r="Q198" s="6"/>
      <c r="R198" s="202"/>
      <c r="S198" s="6"/>
      <c r="T198" s="6"/>
      <c r="U198" s="6"/>
      <c r="V198" s="4"/>
      <c r="W198" s="87"/>
      <c r="X198" s="374"/>
      <c r="Y198" s="641"/>
      <c r="Z198" s="618"/>
      <c r="AA198" s="995"/>
    </row>
    <row r="199" spans="1:27" s="22" customFormat="1" ht="16.5" customHeight="1" x14ac:dyDescent="0.2">
      <c r="A199" s="1229"/>
      <c r="B199" s="1235"/>
      <c r="C199" s="1235"/>
      <c r="D199" s="1235"/>
      <c r="E199" s="1235"/>
      <c r="F199" s="1235"/>
      <c r="G199" s="1235"/>
      <c r="H199" s="1235"/>
      <c r="I199" s="1235"/>
      <c r="J199" s="121"/>
      <c r="K199" s="122"/>
      <c r="L199" s="1223"/>
      <c r="M199" s="65"/>
      <c r="N199" s="244"/>
      <c r="O199" s="66"/>
      <c r="P199" s="66"/>
      <c r="Q199" s="6"/>
      <c r="R199" s="202"/>
      <c r="S199" s="6"/>
      <c r="T199" s="6"/>
      <c r="U199" s="6"/>
      <c r="V199" s="4"/>
      <c r="W199" s="87"/>
      <c r="X199" s="374"/>
      <c r="Y199" s="641"/>
      <c r="Z199" s="618"/>
      <c r="AA199" s="995"/>
    </row>
    <row r="200" spans="1:27" s="22" customFormat="1" ht="16.5" customHeight="1" x14ac:dyDescent="0.2">
      <c r="A200" s="1230"/>
      <c r="B200" s="1235"/>
      <c r="C200" s="1235"/>
      <c r="D200" s="1235"/>
      <c r="E200" s="1235"/>
      <c r="F200" s="1235"/>
      <c r="G200" s="1235"/>
      <c r="H200" s="1235"/>
      <c r="I200" s="1235"/>
      <c r="J200" s="121"/>
      <c r="K200" s="122"/>
      <c r="L200" s="1224"/>
      <c r="M200" s="65"/>
      <c r="N200" s="244"/>
      <c r="O200" s="66"/>
      <c r="P200" s="66"/>
      <c r="Q200" s="6"/>
      <c r="R200" s="202"/>
      <c r="S200" s="6"/>
      <c r="T200" s="6"/>
      <c r="U200" s="6"/>
      <c r="V200" s="4"/>
      <c r="W200" s="87"/>
      <c r="X200" s="374"/>
      <c r="Y200" s="641"/>
      <c r="Z200" s="618"/>
      <c r="AA200" s="995"/>
    </row>
    <row r="201" spans="1:27" s="22" customFormat="1" ht="16.5" customHeight="1" x14ac:dyDescent="0.2">
      <c r="A201" s="1232" t="s">
        <v>214</v>
      </c>
      <c r="B201" s="1186" t="s">
        <v>150</v>
      </c>
      <c r="C201" s="1311"/>
      <c r="D201" s="1311"/>
      <c r="E201" s="1311"/>
      <c r="F201" s="1311"/>
      <c r="G201" s="1311"/>
      <c r="H201" s="1311"/>
      <c r="I201" s="1311"/>
      <c r="J201" s="125"/>
      <c r="K201" s="126"/>
      <c r="L201" s="1237"/>
      <c r="M201" s="65"/>
      <c r="N201" s="244" t="s">
        <v>573</v>
      </c>
      <c r="O201" s="66" t="b">
        <v>0</v>
      </c>
      <c r="P201" s="167">
        <f>IF(O201=TRUE,1,0)</f>
        <v>0</v>
      </c>
      <c r="Q201" s="6"/>
      <c r="R201" s="202"/>
      <c r="S201" s="6"/>
      <c r="T201" s="6"/>
      <c r="U201" s="6"/>
      <c r="V201" s="4"/>
      <c r="W201" s="552" t="str">
        <f>IF(OR(Q201=TRUE,R201="NA"),CONCATENATE(N201," "),"")</f>
        <v/>
      </c>
      <c r="X201" s="562" t="str">
        <f>IF(OR(O201=TRUE,Q201=TRUE,R201="NA"),"",CONCATENATE(N201," "))</f>
        <v xml:space="preserve">E6.6, </v>
      </c>
      <c r="Y201" s="641"/>
      <c r="Z201" s="618"/>
      <c r="AA201" s="995"/>
    </row>
    <row r="202" spans="1:27" s="22" customFormat="1" ht="16.5" customHeight="1" x14ac:dyDescent="0.2">
      <c r="A202" s="1232"/>
      <c r="B202" s="1311"/>
      <c r="C202" s="1311"/>
      <c r="D202" s="1311"/>
      <c r="E202" s="1311"/>
      <c r="F202" s="1311"/>
      <c r="G202" s="1311"/>
      <c r="H202" s="1311"/>
      <c r="I202" s="1311"/>
      <c r="J202" s="123"/>
      <c r="K202" s="124"/>
      <c r="L202" s="1237"/>
      <c r="M202" s="65"/>
      <c r="N202" s="244"/>
      <c r="O202" s="66"/>
      <c r="P202" s="66"/>
      <c r="Q202" s="6"/>
      <c r="R202" s="202"/>
      <c r="S202" s="6"/>
      <c r="T202" s="6"/>
      <c r="U202" s="6"/>
      <c r="V202" s="4"/>
      <c r="W202" s="87"/>
      <c r="X202" s="374"/>
      <c r="Y202" s="641"/>
      <c r="Z202" s="618"/>
      <c r="AA202" s="995"/>
    </row>
    <row r="203" spans="1:27" s="22" customFormat="1" ht="16.5" customHeight="1" x14ac:dyDescent="0.2">
      <c r="A203" s="1232" t="s">
        <v>215</v>
      </c>
      <c r="B203" s="1123" t="s">
        <v>993</v>
      </c>
      <c r="C203" s="1235"/>
      <c r="D203" s="1235"/>
      <c r="E203" s="1235"/>
      <c r="F203" s="1235"/>
      <c r="G203" s="1235"/>
      <c r="H203" s="1235"/>
      <c r="I203" s="1235"/>
      <c r="J203" s="125"/>
      <c r="K203" s="126"/>
      <c r="L203" s="1237"/>
      <c r="M203" s="65"/>
      <c r="N203" s="244" t="s">
        <v>770</v>
      </c>
      <c r="O203" s="66" t="b">
        <v>0</v>
      </c>
      <c r="P203" s="167">
        <f>IF(O203=TRUE,1,0)</f>
        <v>0</v>
      </c>
      <c r="Q203" s="6"/>
      <c r="R203" s="202"/>
      <c r="S203" s="6"/>
      <c r="T203" s="6"/>
      <c r="U203" s="6"/>
      <c r="V203" s="4"/>
      <c r="W203" s="552" t="str">
        <f>IF(OR(Q203=TRUE,R203="NA"),CONCATENATE(N203," "),"")</f>
        <v/>
      </c>
      <c r="X203" s="562" t="str">
        <f>IF(OR(O203=TRUE,Q203=TRUE,R203="NA"),"",CONCATENATE(N203," "))</f>
        <v xml:space="preserve">E6.7, </v>
      </c>
      <c r="Y203" s="641" t="s">
        <v>926</v>
      </c>
      <c r="Z203" s="618"/>
      <c r="AA203" s="995"/>
    </row>
    <row r="204" spans="1:27" s="22" customFormat="1" ht="16.5" customHeight="1" x14ac:dyDescent="0.2">
      <c r="A204" s="1232"/>
      <c r="B204" s="1235"/>
      <c r="C204" s="1235"/>
      <c r="D204" s="1235"/>
      <c r="E204" s="1235"/>
      <c r="F204" s="1235"/>
      <c r="G204" s="1235"/>
      <c r="H204" s="1235"/>
      <c r="I204" s="1235"/>
      <c r="J204" s="121"/>
      <c r="K204" s="122"/>
      <c r="L204" s="1237"/>
      <c r="M204" s="65"/>
      <c r="N204" s="244"/>
      <c r="O204" s="66"/>
      <c r="P204" s="66"/>
      <c r="Q204" s="6"/>
      <c r="R204" s="202"/>
      <c r="S204" s="6"/>
      <c r="T204" s="6"/>
      <c r="U204" s="6"/>
      <c r="V204" s="4"/>
      <c r="W204" s="87"/>
      <c r="X204" s="374"/>
      <c r="Y204" s="641"/>
      <c r="Z204" s="618"/>
      <c r="AA204" s="995"/>
    </row>
    <row r="205" spans="1:27" s="22" customFormat="1" ht="16.5" customHeight="1" x14ac:dyDescent="0.2">
      <c r="A205" s="1232"/>
      <c r="B205" s="1235"/>
      <c r="C205" s="1235"/>
      <c r="D205" s="1235"/>
      <c r="E205" s="1235"/>
      <c r="F205" s="1235"/>
      <c r="G205" s="1235"/>
      <c r="H205" s="1235"/>
      <c r="I205" s="1235"/>
      <c r="J205" s="123"/>
      <c r="K205" s="124"/>
      <c r="L205" s="1237"/>
      <c r="M205" s="65"/>
      <c r="N205" s="244"/>
      <c r="O205" s="66"/>
      <c r="P205" s="66"/>
      <c r="Q205" s="6"/>
      <c r="R205" s="202"/>
      <c r="S205" s="6"/>
      <c r="T205" s="6"/>
      <c r="U205" s="6"/>
      <c r="V205" s="4"/>
      <c r="W205" s="87"/>
      <c r="X205" s="374"/>
      <c r="Y205" s="641"/>
      <c r="Z205" s="618"/>
      <c r="AA205" s="995"/>
    </row>
    <row r="206" spans="1:27" s="22" customFormat="1" ht="16.5" customHeight="1" x14ac:dyDescent="0.2">
      <c r="A206" s="1232" t="s">
        <v>216</v>
      </c>
      <c r="B206" s="1312" t="s">
        <v>261</v>
      </c>
      <c r="C206" s="1312"/>
      <c r="D206" s="1312"/>
      <c r="E206" s="1312"/>
      <c r="F206" s="1312"/>
      <c r="G206" s="1312"/>
      <c r="H206" s="1312"/>
      <c r="I206" s="1313"/>
      <c r="J206" s="262"/>
      <c r="K206" s="263"/>
      <c r="L206" s="1237"/>
      <c r="M206" s="65"/>
      <c r="N206" s="244"/>
      <c r="O206" s="66"/>
      <c r="P206" s="66"/>
      <c r="Q206" s="6"/>
      <c r="R206" s="202"/>
      <c r="S206" s="6"/>
      <c r="T206" s="6"/>
      <c r="U206" s="6"/>
      <c r="V206" s="4"/>
      <c r="W206" s="87"/>
      <c r="X206" s="374"/>
      <c r="Y206" s="641"/>
      <c r="Z206" s="618"/>
      <c r="AA206" s="995"/>
    </row>
    <row r="207" spans="1:27" s="22" customFormat="1" ht="16.5" customHeight="1" x14ac:dyDescent="0.2">
      <c r="A207" s="1232"/>
      <c r="B207" s="1167" t="s">
        <v>0</v>
      </c>
      <c r="C207" s="1167" t="s">
        <v>151</v>
      </c>
      <c r="D207" s="1167"/>
      <c r="E207" s="1167"/>
      <c r="F207" s="1167"/>
      <c r="G207" s="1167"/>
      <c r="H207" s="1167"/>
      <c r="I207" s="1167"/>
      <c r="J207" s="121"/>
      <c r="K207" s="122"/>
      <c r="L207" s="1237"/>
      <c r="M207" s="65"/>
      <c r="N207" s="244" t="s">
        <v>791</v>
      </c>
      <c r="O207" s="66" t="b">
        <v>0</v>
      </c>
      <c r="P207" s="167">
        <f>IF(O207=TRUE,1,0)</f>
        <v>0</v>
      </c>
      <c r="Q207" s="6"/>
      <c r="R207" s="202"/>
      <c r="S207" s="6"/>
      <c r="T207" s="6"/>
      <c r="U207" s="6"/>
      <c r="V207" s="4"/>
      <c r="W207" s="552" t="str">
        <f>IF(OR(Q207=TRUE,R207="NA"),CONCATENATE(N207," "),"")</f>
        <v/>
      </c>
      <c r="X207" s="562" t="str">
        <f>IF(OR(O207=TRUE,Q207=TRUE,R207="NA"),"",CONCATENATE(N207," "))</f>
        <v xml:space="preserve">E6.8a, </v>
      </c>
      <c r="Y207" s="641"/>
      <c r="Z207" s="618"/>
      <c r="AA207" s="995"/>
    </row>
    <row r="208" spans="1:27" s="22" customFormat="1" ht="16.5" customHeight="1" x14ac:dyDescent="0.2">
      <c r="A208" s="1232"/>
      <c r="B208" s="1167"/>
      <c r="C208" s="1167"/>
      <c r="D208" s="1167"/>
      <c r="E208" s="1167"/>
      <c r="F208" s="1167"/>
      <c r="G208" s="1167"/>
      <c r="H208" s="1167"/>
      <c r="I208" s="1167"/>
      <c r="J208" s="121"/>
      <c r="K208" s="122"/>
      <c r="L208" s="1237"/>
      <c r="M208" s="65"/>
      <c r="N208" s="244"/>
      <c r="O208" s="66"/>
      <c r="P208" s="66"/>
      <c r="Q208" s="6"/>
      <c r="R208" s="202"/>
      <c r="S208" s="6"/>
      <c r="T208" s="6"/>
      <c r="U208" s="6"/>
      <c r="V208" s="4"/>
      <c r="W208" s="87"/>
      <c r="X208" s="374"/>
      <c r="Y208" s="641"/>
      <c r="Z208" s="618"/>
      <c r="AA208" s="995"/>
    </row>
    <row r="209" spans="1:27" s="22" customFormat="1" ht="16.5" customHeight="1" x14ac:dyDescent="0.2">
      <c r="A209" s="1232"/>
      <c r="B209" s="1167" t="s">
        <v>1</v>
      </c>
      <c r="C209" s="1309" t="s">
        <v>423</v>
      </c>
      <c r="D209" s="1309"/>
      <c r="E209" s="1309"/>
      <c r="F209" s="1309"/>
      <c r="G209" s="1309"/>
      <c r="H209" s="1309"/>
      <c r="I209" s="1309"/>
      <c r="J209" s="121"/>
      <c r="K209" s="122"/>
      <c r="L209" s="1237"/>
      <c r="M209" s="65"/>
      <c r="N209" s="244" t="s">
        <v>792</v>
      </c>
      <c r="O209" s="66" t="b">
        <v>0</v>
      </c>
      <c r="P209" s="167">
        <f>IF(O209=TRUE,1,0)</f>
        <v>0</v>
      </c>
      <c r="Q209" s="6"/>
      <c r="R209" s="202"/>
      <c r="S209" s="6"/>
      <c r="T209" s="6"/>
      <c r="U209" s="6"/>
      <c r="V209" s="4"/>
      <c r="W209" s="552" t="str">
        <f>IF(OR(Q209=TRUE,R209="NA"),CONCATENATE(N209," "),"")</f>
        <v/>
      </c>
      <c r="X209" s="562" t="str">
        <f>IF(OR(O209=TRUE,Q209=TRUE,R209="NA"),"",CONCATENATE(N209," "))</f>
        <v xml:space="preserve">E6.8b, </v>
      </c>
      <c r="Y209" s="641"/>
      <c r="Z209" s="618"/>
      <c r="AA209" s="995"/>
    </row>
    <row r="210" spans="1:27" s="22" customFormat="1" ht="16.5" customHeight="1" x14ac:dyDescent="0.2">
      <c r="A210" s="1232"/>
      <c r="B210" s="1196"/>
      <c r="C210" s="1310"/>
      <c r="D210" s="1310"/>
      <c r="E210" s="1310"/>
      <c r="F210" s="1310"/>
      <c r="G210" s="1310"/>
      <c r="H210" s="1310"/>
      <c r="I210" s="1310"/>
      <c r="J210" s="123"/>
      <c r="K210" s="124"/>
      <c r="L210" s="1237"/>
      <c r="M210" s="65"/>
      <c r="N210" s="244"/>
      <c r="O210" s="66"/>
      <c r="P210" s="66"/>
      <c r="Q210" s="6"/>
      <c r="R210" s="202"/>
      <c r="S210" s="6"/>
      <c r="T210" s="6"/>
      <c r="U210" s="6"/>
      <c r="V210" s="4"/>
      <c r="W210" s="87"/>
      <c r="X210" s="374"/>
      <c r="Y210" s="641"/>
      <c r="Z210" s="618"/>
      <c r="AA210" s="995"/>
    </row>
    <row r="211" spans="1:27" s="22" customFormat="1" ht="16.5" customHeight="1" x14ac:dyDescent="0.2">
      <c r="A211" s="1232" t="s">
        <v>217</v>
      </c>
      <c r="B211" s="1123" t="s">
        <v>152</v>
      </c>
      <c r="C211" s="1235"/>
      <c r="D211" s="1235"/>
      <c r="E211" s="1235"/>
      <c r="F211" s="1235"/>
      <c r="G211" s="1235"/>
      <c r="H211" s="1235"/>
      <c r="I211" s="1235"/>
      <c r="J211" s="125"/>
      <c r="K211" s="126"/>
      <c r="L211" s="1237"/>
      <c r="M211" s="65"/>
      <c r="N211" s="244" t="s">
        <v>574</v>
      </c>
      <c r="O211" s="66" t="b">
        <v>0</v>
      </c>
      <c r="P211" s="167">
        <f>IF(O211=TRUE,1,0)</f>
        <v>0</v>
      </c>
      <c r="Q211" s="6"/>
      <c r="R211" s="202"/>
      <c r="S211" s="6"/>
      <c r="T211" s="6"/>
      <c r="U211" s="6"/>
      <c r="V211" s="4"/>
      <c r="W211" s="552" t="str">
        <f>IF(OR(Q211=TRUE,R211="NA"),CONCATENATE(N211," "),"")</f>
        <v/>
      </c>
      <c r="X211" s="562" t="str">
        <f>IF(OR(O211=TRUE,Q211=TRUE,R211="NA"),"",CONCATENATE(N211," "))</f>
        <v xml:space="preserve">E6.9, </v>
      </c>
      <c r="Y211" s="641"/>
      <c r="Z211" s="618"/>
      <c r="AA211" s="995"/>
    </row>
    <row r="212" spans="1:27" s="22" customFormat="1" ht="16.5" customHeight="1" x14ac:dyDescent="0.2">
      <c r="A212" s="1232"/>
      <c r="B212" s="1235"/>
      <c r="C212" s="1235"/>
      <c r="D212" s="1235"/>
      <c r="E212" s="1235"/>
      <c r="F212" s="1235"/>
      <c r="G212" s="1235"/>
      <c r="H212" s="1235"/>
      <c r="I212" s="1235"/>
      <c r="J212" s="121"/>
      <c r="K212" s="122"/>
      <c r="L212" s="1237"/>
      <c r="M212" s="65"/>
      <c r="N212" s="244"/>
      <c r="O212" s="66"/>
      <c r="P212" s="66"/>
      <c r="Q212" s="6"/>
      <c r="R212" s="202"/>
      <c r="S212" s="6"/>
      <c r="T212" s="6"/>
      <c r="U212" s="6"/>
      <c r="V212" s="4"/>
      <c r="W212" s="87"/>
      <c r="X212" s="374"/>
      <c r="Y212" s="641"/>
      <c r="Z212" s="618"/>
      <c r="AA212" s="995"/>
    </row>
    <row r="213" spans="1:27" s="22" customFormat="1" ht="16.5" customHeight="1" x14ac:dyDescent="0.2">
      <c r="A213" s="1232"/>
      <c r="B213" s="1235"/>
      <c r="C213" s="1235"/>
      <c r="D213" s="1235"/>
      <c r="E213" s="1235"/>
      <c r="F213" s="1235"/>
      <c r="G213" s="1235"/>
      <c r="H213" s="1235"/>
      <c r="I213" s="1235"/>
      <c r="J213" s="123"/>
      <c r="K213" s="124"/>
      <c r="L213" s="1237"/>
      <c r="M213" s="65"/>
      <c r="N213" s="244"/>
      <c r="O213" s="66"/>
      <c r="P213" s="66"/>
      <c r="Q213" s="6"/>
      <c r="R213" s="202"/>
      <c r="S213" s="6"/>
      <c r="T213" s="6"/>
      <c r="U213" s="6"/>
      <c r="V213" s="4"/>
      <c r="W213" s="87"/>
      <c r="X213" s="374"/>
      <c r="Y213" s="641"/>
      <c r="Z213" s="618"/>
      <c r="AA213" s="995"/>
    </row>
    <row r="214" spans="1:27" s="22" customFormat="1" ht="16.5" customHeight="1" x14ac:dyDescent="0.2">
      <c r="A214" s="1232" t="s">
        <v>153</v>
      </c>
      <c r="B214" s="1123" t="s">
        <v>994</v>
      </c>
      <c r="C214" s="1235"/>
      <c r="D214" s="1235"/>
      <c r="E214" s="1235"/>
      <c r="F214" s="1235"/>
      <c r="G214" s="1235"/>
      <c r="H214" s="1235"/>
      <c r="I214" s="1235"/>
      <c r="J214" s="125"/>
      <c r="K214" s="126"/>
      <c r="L214" s="1237"/>
      <c r="M214" s="65"/>
      <c r="N214" s="244" t="s">
        <v>575</v>
      </c>
      <c r="O214" s="66" t="b">
        <v>0</v>
      </c>
      <c r="P214" s="167">
        <f>IF(O214=TRUE,1,0)</f>
        <v>0</v>
      </c>
      <c r="Q214" s="6"/>
      <c r="R214" s="202"/>
      <c r="S214" s="6"/>
      <c r="T214" s="6"/>
      <c r="U214" s="6"/>
      <c r="V214" s="4"/>
      <c r="W214" s="552" t="str">
        <f>IF(OR(Q214=TRUE,R214="NA"),CONCATENATE(N214," "),"")</f>
        <v/>
      </c>
      <c r="X214" s="562" t="str">
        <f>IF(OR(O214=TRUE,Q214=TRUE,R214="NA"),"",CONCATENATE(N214," "))</f>
        <v xml:space="preserve">E6.10, </v>
      </c>
      <c r="Y214" s="641" t="s">
        <v>926</v>
      </c>
      <c r="Z214" s="618"/>
      <c r="AA214" s="995"/>
    </row>
    <row r="215" spans="1:27" s="22" customFormat="1" ht="16.5" customHeight="1" x14ac:dyDescent="0.2">
      <c r="A215" s="1232"/>
      <c r="B215" s="1235"/>
      <c r="C215" s="1235"/>
      <c r="D215" s="1235"/>
      <c r="E215" s="1235"/>
      <c r="F215" s="1235"/>
      <c r="G215" s="1235"/>
      <c r="H215" s="1235"/>
      <c r="I215" s="1235"/>
      <c r="J215" s="121"/>
      <c r="K215" s="122"/>
      <c r="L215" s="1237"/>
      <c r="M215" s="65"/>
      <c r="N215" s="53"/>
      <c r="O215" s="66"/>
      <c r="P215" s="66"/>
      <c r="Q215" s="6"/>
      <c r="R215" s="202"/>
      <c r="S215" s="6"/>
      <c r="T215" s="6"/>
      <c r="U215" s="6"/>
      <c r="V215" s="4"/>
      <c r="W215" s="87"/>
      <c r="X215" s="374"/>
      <c r="Y215" s="641"/>
      <c r="Z215" s="618"/>
      <c r="AA215" s="995"/>
    </row>
    <row r="216" spans="1:27" s="22" customFormat="1" ht="16.5" customHeight="1" x14ac:dyDescent="0.2">
      <c r="A216" s="1232"/>
      <c r="B216" s="1235"/>
      <c r="C216" s="1235"/>
      <c r="D216" s="1235"/>
      <c r="E216" s="1235"/>
      <c r="F216" s="1235"/>
      <c r="G216" s="1235"/>
      <c r="H216" s="1235"/>
      <c r="I216" s="1235"/>
      <c r="J216" s="121"/>
      <c r="K216" s="122"/>
      <c r="L216" s="1237"/>
      <c r="M216" s="65"/>
      <c r="N216" s="53"/>
      <c r="O216" s="66"/>
      <c r="P216" s="66"/>
      <c r="Q216" s="6"/>
      <c r="R216" s="202"/>
      <c r="S216" s="6"/>
      <c r="T216" s="6"/>
      <c r="U216" s="6"/>
      <c r="V216" s="4"/>
      <c r="W216" s="87"/>
      <c r="X216" s="374"/>
      <c r="Y216" s="641"/>
      <c r="Z216" s="618"/>
      <c r="AA216" s="995"/>
    </row>
    <row r="217" spans="1:27" s="22" customFormat="1" ht="16.5" customHeight="1" x14ac:dyDescent="0.2">
      <c r="A217" s="1232"/>
      <c r="B217" s="1235"/>
      <c r="C217" s="1235"/>
      <c r="D217" s="1235"/>
      <c r="E217" s="1235"/>
      <c r="F217" s="1235"/>
      <c r="G217" s="1235"/>
      <c r="H217" s="1235"/>
      <c r="I217" s="1235"/>
      <c r="J217" s="121"/>
      <c r="K217" s="122"/>
      <c r="L217" s="1237"/>
      <c r="M217" s="65"/>
      <c r="N217" s="53"/>
      <c r="O217" s="66"/>
      <c r="P217" s="66"/>
      <c r="Q217" s="6"/>
      <c r="R217" s="202"/>
      <c r="S217" s="6"/>
      <c r="T217" s="6"/>
      <c r="U217" s="6"/>
      <c r="V217" s="4"/>
      <c r="W217" s="87"/>
      <c r="X217" s="374"/>
      <c r="Y217" s="641"/>
      <c r="Z217" s="618"/>
      <c r="AA217" s="995"/>
    </row>
    <row r="218" spans="1:27" s="22" customFormat="1" ht="16.5" customHeight="1" x14ac:dyDescent="0.2">
      <c r="A218" s="1232"/>
      <c r="B218" s="1235"/>
      <c r="C218" s="1235"/>
      <c r="D218" s="1235"/>
      <c r="E218" s="1235"/>
      <c r="F218" s="1235"/>
      <c r="G218" s="1235"/>
      <c r="H218" s="1235"/>
      <c r="I218" s="1235"/>
      <c r="J218" s="121"/>
      <c r="K218" s="122"/>
      <c r="L218" s="1237"/>
      <c r="M218" s="65"/>
      <c r="N218" s="53"/>
      <c r="O218" s="66"/>
      <c r="P218" s="66"/>
      <c r="Q218" s="6"/>
      <c r="R218" s="202"/>
      <c r="S218" s="6"/>
      <c r="T218" s="6"/>
      <c r="U218" s="6"/>
      <c r="V218" s="4"/>
      <c r="W218" s="87"/>
      <c r="X218" s="374"/>
      <c r="Y218" s="641"/>
      <c r="Z218" s="618"/>
      <c r="AA218" s="995"/>
    </row>
    <row r="219" spans="1:27" s="22" customFormat="1" ht="7.15" customHeight="1" x14ac:dyDescent="0.2">
      <c r="A219" s="1232"/>
      <c r="B219" s="1235"/>
      <c r="C219" s="1235"/>
      <c r="D219" s="1235"/>
      <c r="E219" s="1235"/>
      <c r="F219" s="1235"/>
      <c r="G219" s="1235"/>
      <c r="H219" s="1235"/>
      <c r="I219" s="1235"/>
      <c r="J219" s="123"/>
      <c r="K219" s="124"/>
      <c r="L219" s="1237"/>
      <c r="M219" s="65"/>
      <c r="N219" s="53"/>
      <c r="O219" s="66"/>
      <c r="P219" s="66"/>
      <c r="Q219" s="6"/>
      <c r="R219" s="202"/>
      <c r="S219" s="6"/>
      <c r="T219" s="6"/>
      <c r="U219" s="6"/>
      <c r="V219" s="4"/>
      <c r="W219" s="87"/>
      <c r="X219" s="374"/>
      <c r="Y219" s="641"/>
      <c r="Z219" s="618"/>
      <c r="AA219" s="995"/>
    </row>
    <row r="220" spans="1:27" s="22" customFormat="1" ht="16.5" customHeight="1" x14ac:dyDescent="0.2">
      <c r="A220" s="1232" t="s">
        <v>219</v>
      </c>
      <c r="B220" s="1123" t="s">
        <v>995</v>
      </c>
      <c r="C220" s="1235"/>
      <c r="D220" s="1235"/>
      <c r="E220" s="1235"/>
      <c r="F220" s="1235"/>
      <c r="G220" s="1235"/>
      <c r="H220" s="1235"/>
      <c r="I220" s="1235"/>
      <c r="J220" s="125"/>
      <c r="K220" s="126"/>
      <c r="L220" s="1237"/>
      <c r="M220" s="65"/>
      <c r="N220" s="244" t="s">
        <v>576</v>
      </c>
      <c r="O220" s="66" t="b">
        <v>0</v>
      </c>
      <c r="P220" s="167">
        <f>IF(O220=TRUE,1,0)</f>
        <v>0</v>
      </c>
      <c r="Q220" s="6"/>
      <c r="R220" s="202"/>
      <c r="S220" s="6"/>
      <c r="T220" s="6"/>
      <c r="U220" s="6"/>
      <c r="V220" s="4"/>
      <c r="W220" s="552" t="str">
        <f>IF(OR(Q220=TRUE,R220="NA"),CONCATENATE(N220," "),"")</f>
        <v/>
      </c>
      <c r="X220" s="562" t="str">
        <f>IF(OR(O220=TRUE,Q220=TRUE,R220="NA"),"",CONCATENATE(N220," "))</f>
        <v xml:space="preserve">E6.11, </v>
      </c>
      <c r="Y220" s="641" t="s">
        <v>926</v>
      </c>
      <c r="Z220" s="618"/>
      <c r="AA220" s="995"/>
    </row>
    <row r="221" spans="1:27" s="22" customFormat="1" ht="13.5" customHeight="1" x14ac:dyDescent="0.2">
      <c r="A221" s="1232"/>
      <c r="B221" s="1235"/>
      <c r="C221" s="1235"/>
      <c r="D221" s="1235"/>
      <c r="E221" s="1235"/>
      <c r="F221" s="1235"/>
      <c r="G221" s="1235"/>
      <c r="H221" s="1235"/>
      <c r="I221" s="1235"/>
      <c r="J221" s="123"/>
      <c r="K221" s="124"/>
      <c r="L221" s="1237"/>
      <c r="M221" s="65"/>
      <c r="N221" s="244"/>
      <c r="O221" s="66"/>
      <c r="P221" s="66"/>
      <c r="Q221" s="6"/>
      <c r="R221" s="202"/>
      <c r="S221" s="6"/>
      <c r="T221" s="6"/>
      <c r="U221" s="6"/>
      <c r="V221" s="4"/>
      <c r="W221" s="87"/>
      <c r="X221" s="374"/>
      <c r="Y221" s="641"/>
      <c r="Z221" s="618"/>
      <c r="AA221" s="995"/>
    </row>
    <row r="222" spans="1:27" s="22" customFormat="1" ht="16.5" customHeight="1" x14ac:dyDescent="0.2">
      <c r="A222" s="1232" t="s">
        <v>768</v>
      </c>
      <c r="B222" s="1123" t="s">
        <v>467</v>
      </c>
      <c r="C222" s="1235"/>
      <c r="D222" s="1235"/>
      <c r="E222" s="1235"/>
      <c r="F222" s="1235"/>
      <c r="G222" s="1235"/>
      <c r="H222" s="1235"/>
      <c r="I222" s="1235"/>
      <c r="J222" s="125"/>
      <c r="K222" s="126"/>
      <c r="L222" s="1237"/>
      <c r="M222" s="65"/>
      <c r="N222" s="244" t="s">
        <v>577</v>
      </c>
      <c r="O222" s="66" t="b">
        <v>0</v>
      </c>
      <c r="P222" s="167">
        <f>IF(O222=TRUE,1,0)</f>
        <v>0</v>
      </c>
      <c r="Q222" s="6"/>
      <c r="R222" s="202"/>
      <c r="S222" s="6"/>
      <c r="T222" s="6"/>
      <c r="U222" s="6"/>
      <c r="V222" s="4"/>
      <c r="W222" s="552" t="str">
        <f>IF(OR(Q222=TRUE,R222="NA"),CONCATENATE(N222," "),"")</f>
        <v/>
      </c>
      <c r="X222" s="562" t="str">
        <f>IF(OR(O222=TRUE,Q222=TRUE,R222="NA"),"",CONCATENATE(N222," "))</f>
        <v xml:space="preserve">E6.12, </v>
      </c>
      <c r="Y222" s="641"/>
      <c r="Z222" s="618"/>
      <c r="AA222" s="995"/>
    </row>
    <row r="223" spans="1:27" s="22" customFormat="1" ht="16.5" customHeight="1" x14ac:dyDescent="0.2">
      <c r="A223" s="1232"/>
      <c r="B223" s="1235"/>
      <c r="C223" s="1235"/>
      <c r="D223" s="1235"/>
      <c r="E223" s="1235"/>
      <c r="F223" s="1235"/>
      <c r="G223" s="1235"/>
      <c r="H223" s="1235"/>
      <c r="I223" s="1235"/>
      <c r="J223" s="123"/>
      <c r="K223" s="124"/>
      <c r="L223" s="1237"/>
      <c r="M223" s="65"/>
      <c r="N223" s="244"/>
      <c r="O223" s="66"/>
      <c r="P223" s="66"/>
      <c r="Q223" s="6"/>
      <c r="R223" s="202"/>
      <c r="S223" s="6"/>
      <c r="T223" s="6"/>
      <c r="U223" s="6"/>
      <c r="V223" s="4"/>
      <c r="W223" s="87"/>
      <c r="X223" s="374"/>
      <c r="Y223" s="641"/>
      <c r="Z223" s="618"/>
      <c r="AA223" s="995"/>
    </row>
    <row r="224" spans="1:27" s="22" customFormat="1" ht="16.5" customHeight="1" x14ac:dyDescent="0.2">
      <c r="A224" s="1232" t="s">
        <v>769</v>
      </c>
      <c r="B224" s="1123" t="s">
        <v>154</v>
      </c>
      <c r="C224" s="1235"/>
      <c r="D224" s="1235"/>
      <c r="E224" s="1235"/>
      <c r="F224" s="1235"/>
      <c r="G224" s="1235"/>
      <c r="H224" s="1235"/>
      <c r="I224" s="1235"/>
      <c r="J224" s="125"/>
      <c r="K224" s="126"/>
      <c r="L224" s="1237"/>
      <c r="M224" s="65"/>
      <c r="N224" s="244" t="s">
        <v>751</v>
      </c>
      <c r="O224" s="66" t="b">
        <v>0</v>
      </c>
      <c r="P224" s="167">
        <f>IF(O224=TRUE,1,0)</f>
        <v>0</v>
      </c>
      <c r="Q224" s="6"/>
      <c r="R224" s="202"/>
      <c r="S224" s="6"/>
      <c r="T224" s="6"/>
      <c r="U224" s="6"/>
      <c r="V224" s="4"/>
      <c r="W224" s="552" t="str">
        <f>IF(OR(Q224=TRUE,R224="NA"),CONCATENATE(N224," "),"")</f>
        <v/>
      </c>
      <c r="X224" s="562" t="str">
        <f>IF(OR(O224=TRUE,Q224=TRUE,R224="NA"),"",CONCATENATE(N224," "))</f>
        <v xml:space="preserve">E6.13, </v>
      </c>
      <c r="Y224" s="641"/>
      <c r="Z224" s="618"/>
      <c r="AA224" s="995"/>
    </row>
    <row r="225" spans="1:27" s="22" customFormat="1" ht="16.5" customHeight="1" x14ac:dyDescent="0.2">
      <c r="A225" s="1232"/>
      <c r="B225" s="1235"/>
      <c r="C225" s="1235"/>
      <c r="D225" s="1235"/>
      <c r="E225" s="1235"/>
      <c r="F225" s="1235"/>
      <c r="G225" s="1235"/>
      <c r="H225" s="1235"/>
      <c r="I225" s="1235"/>
      <c r="J225" s="123"/>
      <c r="K225" s="124"/>
      <c r="L225" s="1237"/>
      <c r="M225" s="65"/>
      <c r="N225" s="53"/>
      <c r="O225" s="66"/>
      <c r="P225" s="66"/>
      <c r="Q225" s="6"/>
      <c r="R225" s="202"/>
      <c r="S225" s="6"/>
      <c r="T225" s="6"/>
      <c r="U225" s="6"/>
      <c r="V225" s="4"/>
      <c r="W225" s="87"/>
      <c r="X225" s="374"/>
      <c r="Y225" s="641"/>
      <c r="Z225" s="618"/>
      <c r="AA225" s="995"/>
    </row>
    <row r="226" spans="1:27" s="22" customFormat="1" ht="16.5" customHeight="1" x14ac:dyDescent="0.2">
      <c r="A226" s="1232" t="s">
        <v>767</v>
      </c>
      <c r="B226" s="1240" t="s">
        <v>464</v>
      </c>
      <c r="C226" s="1240"/>
      <c r="D226" s="1240"/>
      <c r="E226" s="1240"/>
      <c r="F226" s="1240"/>
      <c r="G226" s="1240"/>
      <c r="H226" s="1240"/>
      <c r="I226" s="1241"/>
      <c r="J226" s="1143" t="s">
        <v>450</v>
      </c>
      <c r="K226" s="1144"/>
      <c r="L226" s="1135"/>
      <c r="M226" s="65"/>
      <c r="N226" s="53"/>
      <c r="O226" s="66"/>
      <c r="P226" s="66"/>
      <c r="Q226" s="6"/>
      <c r="R226" s="202"/>
      <c r="S226" s="6"/>
      <c r="T226" s="6"/>
      <c r="U226" s="6"/>
      <c r="V226" s="4"/>
      <c r="W226" s="87"/>
      <c r="X226" s="374"/>
      <c r="Y226" s="641"/>
      <c r="Z226" s="618"/>
      <c r="AA226" s="995"/>
    </row>
    <row r="227" spans="1:27" s="22" customFormat="1" ht="16.5" customHeight="1" thickBot="1" x14ac:dyDescent="0.25">
      <c r="A227" s="1314"/>
      <c r="B227" s="1242"/>
      <c r="C227" s="1242"/>
      <c r="D227" s="1242"/>
      <c r="E227" s="1242"/>
      <c r="F227" s="1242"/>
      <c r="G227" s="1242"/>
      <c r="H227" s="1242"/>
      <c r="I227" s="1243"/>
      <c r="J227" s="1145"/>
      <c r="K227" s="1146"/>
      <c r="L227" s="1131"/>
      <c r="M227" s="65"/>
      <c r="N227" s="53"/>
      <c r="O227" s="66"/>
      <c r="P227" s="66"/>
      <c r="Q227" s="6"/>
      <c r="R227" s="202"/>
      <c r="S227" s="6"/>
      <c r="T227" s="6"/>
      <c r="U227" s="6"/>
      <c r="V227" s="4"/>
      <c r="W227" s="87"/>
      <c r="X227" s="374"/>
      <c r="Y227" s="641"/>
      <c r="Z227" s="618"/>
      <c r="AA227" s="995"/>
    </row>
    <row r="228" spans="1:27" s="22" customFormat="1" ht="16.5" customHeight="1" x14ac:dyDescent="0.2">
      <c r="A228" s="1116" t="s">
        <v>308</v>
      </c>
      <c r="B228" s="1117"/>
      <c r="C228" s="1117"/>
      <c r="D228" s="1117"/>
      <c r="E228" s="1117"/>
      <c r="F228" s="1117"/>
      <c r="G228" s="1117"/>
      <c r="H228" s="1117"/>
      <c r="I228" s="1117"/>
      <c r="J228" s="255"/>
      <c r="K228" s="255"/>
      <c r="L228" s="272"/>
      <c r="M228" s="62"/>
      <c r="N228" s="56" t="s">
        <v>234</v>
      </c>
      <c r="O228" s="41">
        <f>O231</f>
        <v>5</v>
      </c>
      <c r="P228" s="41">
        <f>P231</f>
        <v>0</v>
      </c>
      <c r="Q228" s="41">
        <f>Q231</f>
        <v>0</v>
      </c>
      <c r="R228" s="198">
        <f>(P228+Q228)/O228</f>
        <v>0</v>
      </c>
      <c r="S228" s="41">
        <f>COUNTIF(S231,"Y")</f>
        <v>0</v>
      </c>
      <c r="T228" s="41">
        <f>COUNTA(S231)</f>
        <v>1</v>
      </c>
      <c r="U228" s="41">
        <f>COUNTIF(U231,"true")</f>
        <v>0</v>
      </c>
      <c r="V228" s="41">
        <f>V231</f>
        <v>0</v>
      </c>
      <c r="W228" s="87"/>
      <c r="X228" s="374"/>
      <c r="Y228" s="641"/>
      <c r="Z228" s="618"/>
      <c r="AA228" s="995"/>
    </row>
    <row r="229" spans="1:27" s="22" customFormat="1" ht="16.5" customHeight="1" x14ac:dyDescent="0.2">
      <c r="A229" s="1118" t="s">
        <v>155</v>
      </c>
      <c r="B229" s="1119"/>
      <c r="C229" s="1119"/>
      <c r="D229" s="1119"/>
      <c r="E229" s="1119"/>
      <c r="F229" s="1119"/>
      <c r="G229" s="1119"/>
      <c r="H229" s="1119"/>
      <c r="I229" s="1119"/>
      <c r="J229" s="130"/>
      <c r="K229" s="130"/>
      <c r="L229" s="273"/>
      <c r="M229" s="62"/>
      <c r="N229" s="63"/>
      <c r="O229" s="9"/>
      <c r="P229" s="9"/>
      <c r="Q229" s="6"/>
      <c r="R229" s="202"/>
      <c r="S229" s="6"/>
      <c r="T229" s="6"/>
      <c r="U229" s="6"/>
      <c r="V229" s="4"/>
      <c r="W229" s="87"/>
      <c r="X229" s="374"/>
      <c r="Y229" s="641"/>
      <c r="Z229" s="618"/>
      <c r="AA229" s="995"/>
    </row>
    <row r="230" spans="1:27" s="22" customFormat="1" ht="16.5" customHeight="1" x14ac:dyDescent="0.2">
      <c r="A230" s="1120"/>
      <c r="B230" s="1121"/>
      <c r="C230" s="1121"/>
      <c r="D230" s="1121"/>
      <c r="E230" s="1121"/>
      <c r="F230" s="1121"/>
      <c r="G230" s="1121"/>
      <c r="H230" s="1121"/>
      <c r="I230" s="1121"/>
      <c r="J230" s="131"/>
      <c r="K230" s="131"/>
      <c r="L230" s="274"/>
      <c r="M230" s="62"/>
      <c r="N230" s="58"/>
      <c r="O230" s="8"/>
      <c r="P230" s="8"/>
      <c r="Q230" s="6"/>
      <c r="R230" s="202"/>
      <c r="S230" s="6"/>
      <c r="T230" s="6"/>
      <c r="U230" s="6"/>
      <c r="V230" s="4"/>
      <c r="W230" s="87"/>
      <c r="X230" s="374"/>
      <c r="Y230" s="641"/>
      <c r="Z230" s="618"/>
      <c r="AA230" s="995"/>
    </row>
    <row r="231" spans="1:27" s="22" customFormat="1" ht="14.25" customHeight="1" x14ac:dyDescent="0.2">
      <c r="A231" s="1302">
        <v>7</v>
      </c>
      <c r="B231" s="1148" t="s">
        <v>156</v>
      </c>
      <c r="C231" s="1148"/>
      <c r="D231" s="1148"/>
      <c r="E231" s="1148"/>
      <c r="F231" s="1148"/>
      <c r="G231" s="1148"/>
      <c r="H231" s="1148"/>
      <c r="I231" s="1148"/>
      <c r="J231" s="1151">
        <f>R231</f>
        <v>0</v>
      </c>
      <c r="K231" s="1225"/>
      <c r="L231" s="1315" t="str">
        <f>IF(J231&lt;0.6,"&lt;&lt; Insufficient control features","")</f>
        <v>&lt;&lt; Insufficient control features</v>
      </c>
      <c r="M231" s="69"/>
      <c r="N231" s="59" t="s">
        <v>236</v>
      </c>
      <c r="O231" s="14">
        <f>COUNTA(O233:O251)</f>
        <v>5</v>
      </c>
      <c r="P231" s="165">
        <f>SUM(P233:P251)-V231</f>
        <v>0</v>
      </c>
      <c r="Q231" s="12">
        <f>COUNTIF(Q233:Q251,"TRUE")</f>
        <v>0</v>
      </c>
      <c r="R231" s="200">
        <f>ROUNDUP((P231+Q231)/O231,2)</f>
        <v>0</v>
      </c>
      <c r="S231" s="13" t="str">
        <f>IF(R231&gt;=$S$12,"Y","N")</f>
        <v>N</v>
      </c>
      <c r="T231" s="6"/>
      <c r="U231" s="34"/>
      <c r="V231" s="43">
        <f>COUNTIF(V233:V251,"TRUE")</f>
        <v>0</v>
      </c>
      <c r="W231" s="478" t="str">
        <f>W233&amp;W235&amp;W239&amp;W244&amp;W247</f>
        <v/>
      </c>
      <c r="X231" s="478" t="str">
        <f>X233&amp;X235&amp;X239&amp;X244&amp;X247</f>
        <v xml:space="preserve">E7.1, E7.2, E7.3, E7.4, E7.5, </v>
      </c>
      <c r="Y231" s="641"/>
      <c r="Z231" s="618"/>
      <c r="AA231" s="995"/>
    </row>
    <row r="232" spans="1:27" s="22" customFormat="1" ht="16.5" customHeight="1" x14ac:dyDescent="0.2">
      <c r="A232" s="1304"/>
      <c r="B232" s="1296"/>
      <c r="C232" s="1296"/>
      <c r="D232" s="1296"/>
      <c r="E232" s="1296"/>
      <c r="F232" s="1296"/>
      <c r="G232" s="1296"/>
      <c r="H232" s="1296"/>
      <c r="I232" s="1296"/>
      <c r="J232" s="1153"/>
      <c r="K232" s="1226"/>
      <c r="L232" s="1316"/>
      <c r="M232" s="69"/>
      <c r="N232" s="70"/>
      <c r="O232" s="6"/>
      <c r="P232" s="35"/>
      <c r="Q232" s="6"/>
      <c r="R232" s="202"/>
      <c r="S232" s="6"/>
      <c r="T232" s="6"/>
      <c r="U232" s="6"/>
      <c r="V232" s="4"/>
      <c r="W232" s="87"/>
      <c r="X232" s="374"/>
      <c r="Y232" s="641"/>
      <c r="Z232" s="618"/>
      <c r="AA232" s="995"/>
    </row>
    <row r="233" spans="1:27" s="22" customFormat="1" ht="16.5" customHeight="1" x14ac:dyDescent="0.2">
      <c r="A233" s="1231">
        <v>7.1</v>
      </c>
      <c r="B233" s="1317" t="s">
        <v>424</v>
      </c>
      <c r="C233" s="1317"/>
      <c r="D233" s="1317"/>
      <c r="E233" s="1317"/>
      <c r="F233" s="1317"/>
      <c r="G233" s="1317"/>
      <c r="H233" s="1317"/>
      <c r="I233" s="1317"/>
      <c r="J233" s="119"/>
      <c r="K233" s="120"/>
      <c r="L233" s="1236"/>
      <c r="M233" s="65"/>
      <c r="N233" s="244" t="s">
        <v>578</v>
      </c>
      <c r="O233" s="9" t="b">
        <v>0</v>
      </c>
      <c r="P233" s="167">
        <f>IF(O233=TRUE,1,0)</f>
        <v>0</v>
      </c>
      <c r="Q233" s="6"/>
      <c r="R233" s="202"/>
      <c r="S233" s="6"/>
      <c r="T233" s="6"/>
      <c r="U233" s="6"/>
      <c r="V233" s="4"/>
      <c r="W233" s="552" t="str">
        <f>IF(OR(Q233=TRUE,R233="NA"),CONCATENATE(N233," "),"")</f>
        <v/>
      </c>
      <c r="X233" s="562" t="str">
        <f>IF(OR(O233=TRUE,Q233=TRUE,R233="NA"),"",CONCATENATE(N233," "))</f>
        <v xml:space="preserve">E7.1, </v>
      </c>
      <c r="Y233" s="641"/>
      <c r="Z233" s="618"/>
      <c r="AA233" s="995"/>
    </row>
    <row r="234" spans="1:27" s="22" customFormat="1" ht="16.5" customHeight="1" x14ac:dyDescent="0.2">
      <c r="A234" s="1232"/>
      <c r="B234" s="1318"/>
      <c r="C234" s="1318"/>
      <c r="D234" s="1318"/>
      <c r="E234" s="1318"/>
      <c r="F234" s="1318"/>
      <c r="G234" s="1318"/>
      <c r="H234" s="1318"/>
      <c r="I234" s="1318"/>
      <c r="J234" s="123"/>
      <c r="K234" s="124"/>
      <c r="L234" s="1237"/>
      <c r="M234" s="65"/>
      <c r="N234" s="244"/>
      <c r="O234" s="9"/>
      <c r="P234" s="9"/>
      <c r="Q234" s="6"/>
      <c r="R234" s="202"/>
      <c r="S234" s="6"/>
      <c r="T234" s="6"/>
      <c r="U234" s="6"/>
      <c r="V234" s="4"/>
      <c r="W234" s="87"/>
      <c r="X234" s="374"/>
      <c r="Y234" s="641"/>
      <c r="Z234" s="618"/>
      <c r="AA234" s="995"/>
    </row>
    <row r="235" spans="1:27" s="22" customFormat="1" ht="16.5" customHeight="1" x14ac:dyDescent="0.2">
      <c r="A235" s="1232">
        <v>7.2</v>
      </c>
      <c r="B235" s="1319" t="s">
        <v>1064</v>
      </c>
      <c r="C235" s="1319"/>
      <c r="D235" s="1319"/>
      <c r="E235" s="1319"/>
      <c r="F235" s="1319"/>
      <c r="G235" s="1319"/>
      <c r="H235" s="1319"/>
      <c r="I235" s="1319"/>
      <c r="J235" s="125"/>
      <c r="K235" s="126"/>
      <c r="L235" s="1237"/>
      <c r="M235" s="65"/>
      <c r="N235" s="244" t="s">
        <v>579</v>
      </c>
      <c r="O235" s="9" t="b">
        <v>0</v>
      </c>
      <c r="P235" s="167">
        <f>IF(O235=TRUE,1,0)</f>
        <v>0</v>
      </c>
      <c r="Q235" s="6"/>
      <c r="R235" s="202"/>
      <c r="S235" s="6"/>
      <c r="T235" s="6"/>
      <c r="U235" s="6"/>
      <c r="V235" s="4"/>
      <c r="W235" s="552" t="str">
        <f>IF(OR(Q235=TRUE,R235="NA"),CONCATENATE(N235," "),"")</f>
        <v/>
      </c>
      <c r="X235" s="562" t="str">
        <f>IF(OR(O235=TRUE,Q235=TRUE,R235="NA"),"",CONCATENATE(N235," "))</f>
        <v xml:space="preserve">E7.2, </v>
      </c>
      <c r="Y235" s="641"/>
      <c r="Z235" s="618"/>
      <c r="AA235" s="995"/>
    </row>
    <row r="236" spans="1:27" s="22" customFormat="1" ht="16.5" customHeight="1" x14ac:dyDescent="0.2">
      <c r="A236" s="1232"/>
      <c r="B236" s="1319"/>
      <c r="C236" s="1319"/>
      <c r="D236" s="1319"/>
      <c r="E236" s="1319"/>
      <c r="F236" s="1319"/>
      <c r="G236" s="1319"/>
      <c r="H236" s="1319"/>
      <c r="I236" s="1319"/>
      <c r="J236" s="121"/>
      <c r="K236" s="122"/>
      <c r="L236" s="1237"/>
      <c r="M236" s="65"/>
      <c r="N236" s="244"/>
      <c r="O236" s="9"/>
      <c r="P236" s="9"/>
      <c r="Q236" s="6"/>
      <c r="R236" s="202"/>
      <c r="S236" s="6"/>
      <c r="T236" s="6"/>
      <c r="U236" s="6"/>
      <c r="V236" s="4"/>
      <c r="W236" s="87"/>
      <c r="X236" s="374"/>
      <c r="Y236" s="641"/>
      <c r="Z236" s="618"/>
      <c r="AA236" s="995"/>
    </row>
    <row r="237" spans="1:27" s="22" customFormat="1" ht="16.5" customHeight="1" x14ac:dyDescent="0.2">
      <c r="A237" s="1232"/>
      <c r="B237" s="1319"/>
      <c r="C237" s="1319"/>
      <c r="D237" s="1319"/>
      <c r="E237" s="1319"/>
      <c r="F237" s="1319"/>
      <c r="G237" s="1319"/>
      <c r="H237" s="1319"/>
      <c r="I237" s="1319"/>
      <c r="J237" s="121"/>
      <c r="K237" s="122"/>
      <c r="L237" s="1237"/>
      <c r="M237" s="65"/>
      <c r="N237" s="244"/>
      <c r="O237" s="9"/>
      <c r="P237" s="9"/>
      <c r="Q237" s="6"/>
      <c r="R237" s="202"/>
      <c r="S237" s="6"/>
      <c r="T237" s="6"/>
      <c r="U237" s="6"/>
      <c r="V237" s="4"/>
      <c r="W237" s="87"/>
      <c r="X237" s="374"/>
      <c r="Y237" s="641"/>
      <c r="Z237" s="618"/>
      <c r="AA237" s="995"/>
    </row>
    <row r="238" spans="1:27" s="22" customFormat="1" ht="16.5" customHeight="1" x14ac:dyDescent="0.2">
      <c r="A238" s="1232"/>
      <c r="B238" s="1319"/>
      <c r="C238" s="1319"/>
      <c r="D238" s="1319"/>
      <c r="E238" s="1319"/>
      <c r="F238" s="1319"/>
      <c r="G238" s="1319"/>
      <c r="H238" s="1319"/>
      <c r="I238" s="1319"/>
      <c r="J238" s="123"/>
      <c r="K238" s="124"/>
      <c r="L238" s="1237"/>
      <c r="M238" s="65"/>
      <c r="N238" s="244"/>
      <c r="O238" s="9"/>
      <c r="P238" s="9"/>
      <c r="Q238" s="6"/>
      <c r="R238" s="202"/>
      <c r="S238" s="6"/>
      <c r="T238" s="6"/>
      <c r="U238" s="6"/>
      <c r="V238" s="4"/>
      <c r="W238" s="87"/>
      <c r="X238" s="374"/>
      <c r="Y238" s="641"/>
      <c r="Z238" s="618"/>
      <c r="AA238" s="995"/>
    </row>
    <row r="239" spans="1:27" s="22" customFormat="1" ht="16.5" customHeight="1" x14ac:dyDescent="0.2">
      <c r="A239" s="1232">
        <v>7.3</v>
      </c>
      <c r="B239" s="1123" t="s">
        <v>996</v>
      </c>
      <c r="C239" s="1123"/>
      <c r="D239" s="1123"/>
      <c r="E239" s="1123"/>
      <c r="F239" s="1123"/>
      <c r="G239" s="1123"/>
      <c r="H239" s="1123"/>
      <c r="I239" s="1123"/>
      <c r="J239" s="125"/>
      <c r="K239" s="126"/>
      <c r="L239" s="1237"/>
      <c r="M239" s="65"/>
      <c r="N239" s="244" t="s">
        <v>580</v>
      </c>
      <c r="O239" s="9" t="b">
        <v>0</v>
      </c>
      <c r="P239" s="167">
        <f>IF(O239=TRUE,1,0)</f>
        <v>0</v>
      </c>
      <c r="Q239" s="6"/>
      <c r="R239" s="202"/>
      <c r="S239" s="6"/>
      <c r="T239" s="6"/>
      <c r="U239" s="6"/>
      <c r="V239" s="4"/>
      <c r="W239" s="552" t="str">
        <f>IF(OR(Q239=TRUE,R239="NA"),CONCATENATE(N239," "),"")</f>
        <v/>
      </c>
      <c r="X239" s="562" t="str">
        <f>IF(OR(O239=TRUE,Q239=TRUE,R239="NA"),"",CONCATENATE(N239," "))</f>
        <v xml:space="preserve">E7.3, </v>
      </c>
      <c r="Y239" s="625" t="s">
        <v>927</v>
      </c>
      <c r="Z239" s="618"/>
      <c r="AA239" s="995"/>
    </row>
    <row r="240" spans="1:27" s="22" customFormat="1" ht="16.5" customHeight="1" x14ac:dyDescent="0.2">
      <c r="A240" s="1232"/>
      <c r="B240" s="1123"/>
      <c r="C240" s="1123"/>
      <c r="D240" s="1123"/>
      <c r="E240" s="1123"/>
      <c r="F240" s="1123"/>
      <c r="G240" s="1123"/>
      <c r="H240" s="1123"/>
      <c r="I240" s="1123"/>
      <c r="J240" s="121"/>
      <c r="K240" s="122"/>
      <c r="L240" s="1237"/>
      <c r="M240" s="65"/>
      <c r="N240" s="244"/>
      <c r="O240" s="9"/>
      <c r="P240" s="9"/>
      <c r="Q240" s="6"/>
      <c r="R240" s="202"/>
      <c r="S240" s="6"/>
      <c r="T240" s="6"/>
      <c r="U240" s="6"/>
      <c r="V240" s="4"/>
      <c r="W240" s="87"/>
      <c r="X240" s="374"/>
      <c r="Y240" s="641"/>
      <c r="Z240" s="618"/>
      <c r="AA240" s="995"/>
    </row>
    <row r="241" spans="1:27" s="22" customFormat="1" ht="16.5" customHeight="1" x14ac:dyDescent="0.2">
      <c r="A241" s="1232"/>
      <c r="B241" s="1123"/>
      <c r="C241" s="1123"/>
      <c r="D241" s="1123"/>
      <c r="E241" s="1123"/>
      <c r="F241" s="1123"/>
      <c r="G241" s="1123"/>
      <c r="H241" s="1123"/>
      <c r="I241" s="1123"/>
      <c r="J241" s="121"/>
      <c r="K241" s="122"/>
      <c r="L241" s="1237"/>
      <c r="M241" s="65"/>
      <c r="N241" s="244"/>
      <c r="O241" s="9"/>
      <c r="P241" s="9"/>
      <c r="Q241" s="6"/>
      <c r="R241" s="202"/>
      <c r="S241" s="6"/>
      <c r="T241" s="6"/>
      <c r="U241" s="6"/>
      <c r="V241" s="4"/>
      <c r="W241" s="87"/>
      <c r="X241" s="374"/>
      <c r="Y241" s="641"/>
      <c r="Z241" s="618"/>
      <c r="AA241" s="995"/>
    </row>
    <row r="242" spans="1:27" s="22" customFormat="1" ht="16.5" customHeight="1" x14ac:dyDescent="0.2">
      <c r="A242" s="1232"/>
      <c r="B242" s="1123"/>
      <c r="C242" s="1123"/>
      <c r="D242" s="1123"/>
      <c r="E242" s="1123"/>
      <c r="F242" s="1123"/>
      <c r="G242" s="1123"/>
      <c r="H242" s="1123"/>
      <c r="I242" s="1123"/>
      <c r="J242" s="121"/>
      <c r="K242" s="122"/>
      <c r="L242" s="1237"/>
      <c r="M242" s="65"/>
      <c r="N242" s="244"/>
      <c r="O242" s="9"/>
      <c r="P242" s="9"/>
      <c r="Q242" s="6"/>
      <c r="R242" s="202"/>
      <c r="S242" s="6"/>
      <c r="T242" s="6"/>
      <c r="U242" s="6"/>
      <c r="V242" s="4"/>
      <c r="W242" s="87"/>
      <c r="X242" s="374"/>
      <c r="Y242" s="641"/>
      <c r="Z242" s="618"/>
      <c r="AA242" s="995"/>
    </row>
    <row r="243" spans="1:27" s="22" customFormat="1" ht="16.5" customHeight="1" x14ac:dyDescent="0.2">
      <c r="A243" s="1232"/>
      <c r="B243" s="1123"/>
      <c r="C243" s="1123"/>
      <c r="D243" s="1123"/>
      <c r="E243" s="1123"/>
      <c r="F243" s="1123"/>
      <c r="G243" s="1123"/>
      <c r="H243" s="1123"/>
      <c r="I243" s="1123"/>
      <c r="J243" s="123"/>
      <c r="K243" s="124"/>
      <c r="L243" s="1237"/>
      <c r="M243" s="65"/>
      <c r="N243" s="244"/>
      <c r="O243" s="9"/>
      <c r="P243" s="9"/>
      <c r="Q243" s="6"/>
      <c r="R243" s="202"/>
      <c r="S243" s="6"/>
      <c r="T243" s="6"/>
      <c r="U243" s="6"/>
      <c r="V243" s="4"/>
      <c r="W243" s="87"/>
      <c r="X243" s="374"/>
      <c r="Y243" s="641"/>
      <c r="Z243" s="618"/>
      <c r="AA243" s="995"/>
    </row>
    <row r="244" spans="1:27" s="22" customFormat="1" ht="16.5" customHeight="1" x14ac:dyDescent="0.2">
      <c r="A244" s="1232">
        <v>7.4</v>
      </c>
      <c r="B244" s="1123" t="s">
        <v>997</v>
      </c>
      <c r="C244" s="1123"/>
      <c r="D244" s="1123"/>
      <c r="E244" s="1123"/>
      <c r="F244" s="1123"/>
      <c r="G244" s="1123"/>
      <c r="H244" s="1123"/>
      <c r="I244" s="1123"/>
      <c r="J244" s="125"/>
      <c r="K244" s="126"/>
      <c r="L244" s="1237"/>
      <c r="M244" s="65"/>
      <c r="N244" s="244" t="s">
        <v>581</v>
      </c>
      <c r="O244" s="9" t="b">
        <v>0</v>
      </c>
      <c r="P244" s="167">
        <f>IF(O244=TRUE,1,0)</f>
        <v>0</v>
      </c>
      <c r="Q244" s="6"/>
      <c r="R244" s="202"/>
      <c r="S244" s="6"/>
      <c r="T244" s="6"/>
      <c r="U244" s="6"/>
      <c r="V244" s="4"/>
      <c r="W244" s="552" t="str">
        <f>IF(OR(Q244=TRUE,R244="NA"),CONCATENATE(N244," "),"")</f>
        <v/>
      </c>
      <c r="X244" s="562" t="str">
        <f>IF(OR(O244=TRUE,Q244=TRUE,R244="NA"),"",CONCATENATE(N244," "))</f>
        <v xml:space="preserve">E7.4, </v>
      </c>
      <c r="Y244" s="641" t="s">
        <v>926</v>
      </c>
      <c r="Z244" s="618"/>
      <c r="AA244" s="995"/>
    </row>
    <row r="245" spans="1:27" s="22" customFormat="1" ht="16.5" customHeight="1" x14ac:dyDescent="0.2">
      <c r="A245" s="1232"/>
      <c r="B245" s="1123"/>
      <c r="C245" s="1123"/>
      <c r="D245" s="1123"/>
      <c r="E245" s="1123"/>
      <c r="F245" s="1123"/>
      <c r="G245" s="1123"/>
      <c r="H245" s="1123"/>
      <c r="I245" s="1123"/>
      <c r="J245" s="121"/>
      <c r="K245" s="122"/>
      <c r="L245" s="1237"/>
      <c r="M245" s="65"/>
      <c r="N245" s="244"/>
      <c r="O245" s="9"/>
      <c r="P245" s="9"/>
      <c r="Q245" s="6"/>
      <c r="R245" s="202"/>
      <c r="S245" s="6"/>
      <c r="T245" s="6"/>
      <c r="U245" s="6"/>
      <c r="V245" s="4"/>
      <c r="W245" s="87"/>
      <c r="X245" s="374"/>
      <c r="Y245" s="641"/>
      <c r="Z245" s="618"/>
      <c r="AA245" s="995"/>
    </row>
    <row r="246" spans="1:27" s="22" customFormat="1" ht="16.5" customHeight="1" x14ac:dyDescent="0.2">
      <c r="A246" s="1232"/>
      <c r="B246" s="1123"/>
      <c r="C246" s="1123"/>
      <c r="D246" s="1123"/>
      <c r="E246" s="1123"/>
      <c r="F246" s="1123"/>
      <c r="G246" s="1123"/>
      <c r="H246" s="1123"/>
      <c r="I246" s="1123"/>
      <c r="J246" s="123"/>
      <c r="K246" s="124"/>
      <c r="L246" s="1237"/>
      <c r="M246" s="65"/>
      <c r="N246" s="244"/>
      <c r="O246" s="9"/>
      <c r="P246" s="9"/>
      <c r="Q246" s="6"/>
      <c r="R246" s="202"/>
      <c r="S246" s="6"/>
      <c r="T246" s="6"/>
      <c r="U246" s="6"/>
      <c r="V246" s="4"/>
      <c r="W246" s="87"/>
      <c r="X246" s="374" t="str">
        <f>IF(OR(O246=TRUE,Q246=TRUE),"",CONCATENATE(N246," "))</f>
        <v xml:space="preserve"> </v>
      </c>
      <c r="Y246" s="641"/>
      <c r="Z246" s="618"/>
      <c r="AA246" s="995"/>
    </row>
    <row r="247" spans="1:27" s="22" customFormat="1" ht="16.5" customHeight="1" x14ac:dyDescent="0.2">
      <c r="A247" s="444">
        <v>7.5</v>
      </c>
      <c r="B247" s="1321" t="s">
        <v>475</v>
      </c>
      <c r="C247" s="1321"/>
      <c r="D247" s="1321"/>
      <c r="E247" s="1321"/>
      <c r="F247" s="1321"/>
      <c r="G247" s="1321"/>
      <c r="H247" s="1321"/>
      <c r="I247" s="1322"/>
      <c r="J247" s="125"/>
      <c r="K247" s="126"/>
      <c r="L247" s="1237"/>
      <c r="M247" s="65"/>
      <c r="N247" s="244" t="s">
        <v>582</v>
      </c>
      <c r="O247" s="9" t="b">
        <v>0</v>
      </c>
      <c r="P247" s="167">
        <f>IF(O247=TRUE,1,0)</f>
        <v>0</v>
      </c>
      <c r="Q247" s="6"/>
      <c r="R247" s="202"/>
      <c r="S247" s="6"/>
      <c r="T247" s="6"/>
      <c r="U247" s="6"/>
      <c r="V247" s="4"/>
      <c r="W247" s="552" t="str">
        <f>IF(OR(Q247=TRUE,R247="NA"),CONCATENATE(N247," "),"")</f>
        <v/>
      </c>
      <c r="X247" s="562" t="str">
        <f>IF(OR(O247=TRUE,Q247=TRUE,R247="NA"),"",CONCATENATE(N247," "))</f>
        <v xml:space="preserve">E7.5, </v>
      </c>
      <c r="Y247" s="641"/>
      <c r="Z247" s="618"/>
      <c r="AA247" s="995"/>
    </row>
    <row r="248" spans="1:27" s="22" customFormat="1" ht="16.5" customHeight="1" x14ac:dyDescent="0.2">
      <c r="A248" s="441"/>
      <c r="B248" s="1309"/>
      <c r="C248" s="1309"/>
      <c r="D248" s="1309"/>
      <c r="E248" s="1309"/>
      <c r="F248" s="1309"/>
      <c r="G248" s="1309"/>
      <c r="H248" s="1309"/>
      <c r="I248" s="1323"/>
      <c r="J248" s="121"/>
      <c r="K248" s="122"/>
      <c r="L248" s="1237"/>
      <c r="M248" s="65"/>
      <c r="N248" s="244"/>
      <c r="O248" s="9"/>
      <c r="P248" s="9"/>
      <c r="Q248" s="6"/>
      <c r="R248" s="202"/>
      <c r="S248" s="6"/>
      <c r="T248" s="6"/>
      <c r="U248" s="6"/>
      <c r="V248" s="4"/>
      <c r="W248" s="87"/>
      <c r="X248" s="374"/>
      <c r="Y248" s="641"/>
      <c r="Z248" s="618"/>
      <c r="AA248" s="995"/>
    </row>
    <row r="249" spans="1:27" s="22" customFormat="1" ht="16.5" customHeight="1" x14ac:dyDescent="0.2">
      <c r="A249" s="441"/>
      <c r="B249" s="1309"/>
      <c r="C249" s="1309"/>
      <c r="D249" s="1309"/>
      <c r="E249" s="1309"/>
      <c r="F249" s="1309"/>
      <c r="G249" s="1309"/>
      <c r="H249" s="1309"/>
      <c r="I249" s="1323"/>
      <c r="J249" s="121"/>
      <c r="K249" s="122"/>
      <c r="L249" s="1237"/>
      <c r="M249" s="65"/>
      <c r="N249" s="53"/>
      <c r="O249" s="9"/>
      <c r="P249" s="9"/>
      <c r="Q249" s="6"/>
      <c r="R249" s="202"/>
      <c r="S249" s="6"/>
      <c r="T249" s="6"/>
      <c r="U249" s="6"/>
      <c r="V249" s="4"/>
      <c r="W249" s="87"/>
      <c r="X249" s="374"/>
      <c r="Y249" s="641"/>
      <c r="Z249" s="618"/>
      <c r="AA249" s="995"/>
    </row>
    <row r="250" spans="1:27" s="22" customFormat="1" ht="16.5" customHeight="1" x14ac:dyDescent="0.2">
      <c r="A250" s="441"/>
      <c r="B250" s="1309"/>
      <c r="C250" s="1309"/>
      <c r="D250" s="1309"/>
      <c r="E250" s="1309"/>
      <c r="F250" s="1309"/>
      <c r="G250" s="1309"/>
      <c r="H250" s="1309"/>
      <c r="I250" s="1323"/>
      <c r="J250" s="121"/>
      <c r="K250" s="122"/>
      <c r="L250" s="1237"/>
      <c r="M250" s="65"/>
      <c r="N250" s="53"/>
      <c r="O250" s="9"/>
      <c r="P250" s="9"/>
      <c r="Q250" s="6"/>
      <c r="R250" s="202"/>
      <c r="S250" s="6"/>
      <c r="T250" s="6"/>
      <c r="U250" s="6"/>
      <c r="V250" s="4"/>
      <c r="W250" s="87"/>
      <c r="X250" s="374"/>
      <c r="Y250" s="641"/>
      <c r="Z250" s="618"/>
      <c r="AA250" s="995"/>
    </row>
    <row r="251" spans="1:27" s="22" customFormat="1" ht="16.5" customHeight="1" x14ac:dyDescent="0.2">
      <c r="A251" s="442"/>
      <c r="B251" s="1310"/>
      <c r="C251" s="1310"/>
      <c r="D251" s="1310"/>
      <c r="E251" s="1310"/>
      <c r="F251" s="1310"/>
      <c r="G251" s="1310"/>
      <c r="H251" s="1310"/>
      <c r="I251" s="1324"/>
      <c r="J251" s="121"/>
      <c r="K251" s="122"/>
      <c r="L251" s="1237"/>
      <c r="M251" s="65"/>
      <c r="N251" s="53"/>
      <c r="O251" s="9"/>
      <c r="P251" s="9"/>
      <c r="Q251" s="6"/>
      <c r="R251" s="202"/>
      <c r="S251" s="6"/>
      <c r="T251" s="6"/>
      <c r="U251" s="6"/>
      <c r="V251" s="4"/>
      <c r="W251" s="87"/>
      <c r="X251" s="374"/>
      <c r="Y251" s="641"/>
      <c r="Z251" s="618"/>
      <c r="AA251" s="995"/>
    </row>
    <row r="252" spans="1:27" s="22" customFormat="1" ht="18.75" customHeight="1" x14ac:dyDescent="0.2">
      <c r="A252" s="1247">
        <v>7.6</v>
      </c>
      <c r="B252" s="1240" t="s">
        <v>464</v>
      </c>
      <c r="C252" s="1240"/>
      <c r="D252" s="1240"/>
      <c r="E252" s="1240"/>
      <c r="F252" s="1240"/>
      <c r="G252" s="1240"/>
      <c r="H252" s="1240"/>
      <c r="I252" s="1241"/>
      <c r="J252" s="1143" t="s">
        <v>450</v>
      </c>
      <c r="K252" s="1144"/>
      <c r="L252" s="1135"/>
      <c r="M252" s="65"/>
      <c r="N252" s="53"/>
      <c r="O252" s="9"/>
      <c r="P252" s="9"/>
      <c r="Q252" s="6"/>
      <c r="R252" s="202"/>
      <c r="S252" s="6"/>
      <c r="T252" s="6"/>
      <c r="U252" s="6"/>
      <c r="V252" s="4"/>
      <c r="W252" s="87"/>
      <c r="X252" s="374"/>
      <c r="Y252" s="641"/>
      <c r="Z252" s="618"/>
      <c r="AA252" s="995"/>
    </row>
    <row r="253" spans="1:27" s="22" customFormat="1" ht="16.5" customHeight="1" thickBot="1" x14ac:dyDescent="0.25">
      <c r="A253" s="1325"/>
      <c r="B253" s="1242"/>
      <c r="C253" s="1242"/>
      <c r="D253" s="1242"/>
      <c r="E253" s="1242"/>
      <c r="F253" s="1242"/>
      <c r="G253" s="1242"/>
      <c r="H253" s="1242"/>
      <c r="I253" s="1243"/>
      <c r="J253" s="1145"/>
      <c r="K253" s="1146"/>
      <c r="L253" s="1131"/>
      <c r="M253" s="65"/>
      <c r="N253" s="53"/>
      <c r="O253" s="9"/>
      <c r="P253" s="9"/>
      <c r="Q253" s="6"/>
      <c r="R253" s="202"/>
      <c r="S253" s="6"/>
      <c r="T253" s="6"/>
      <c r="U253" s="6"/>
      <c r="V253" s="4"/>
      <c r="W253" s="87"/>
      <c r="X253" s="374"/>
      <c r="Y253" s="641"/>
      <c r="Z253" s="618"/>
      <c r="AA253" s="995"/>
    </row>
    <row r="254" spans="1:27" s="22" customFormat="1" ht="16.5" customHeight="1" x14ac:dyDescent="0.2">
      <c r="A254" s="1327" t="s">
        <v>157</v>
      </c>
      <c r="B254" s="1328"/>
      <c r="C254" s="1328"/>
      <c r="D254" s="1328"/>
      <c r="E254" s="1328"/>
      <c r="F254" s="1328"/>
      <c r="G254" s="1328"/>
      <c r="H254" s="1328"/>
      <c r="I254" s="1328"/>
      <c r="J254" s="255"/>
      <c r="K254" s="255"/>
      <c r="L254" s="269"/>
      <c r="M254" s="62"/>
      <c r="N254" s="56" t="s">
        <v>234</v>
      </c>
      <c r="O254" s="41">
        <f>O258</f>
        <v>5</v>
      </c>
      <c r="P254" s="41">
        <f>P258</f>
        <v>0</v>
      </c>
      <c r="Q254" s="41">
        <f>Q258</f>
        <v>0</v>
      </c>
      <c r="R254" s="198">
        <f>(P254+Q254)/O254</f>
        <v>0</v>
      </c>
      <c r="S254" s="41">
        <f>COUNTIF(S258,"Y")</f>
        <v>0</v>
      </c>
      <c r="T254" s="41">
        <f>COUNTA(S258)</f>
        <v>1</v>
      </c>
      <c r="U254" s="41">
        <f>COUNTIF(U258,"true")</f>
        <v>0</v>
      </c>
      <c r="V254" s="41">
        <f>V258</f>
        <v>0</v>
      </c>
      <c r="W254" s="87"/>
      <c r="X254" s="374"/>
      <c r="Y254" s="641"/>
      <c r="Z254" s="618"/>
      <c r="AA254" s="995"/>
    </row>
    <row r="255" spans="1:27" s="32" customFormat="1" ht="16.5" customHeight="1" x14ac:dyDescent="0.2">
      <c r="A255" s="1118" t="s">
        <v>158</v>
      </c>
      <c r="B255" s="1119"/>
      <c r="C255" s="1119"/>
      <c r="D255" s="1119"/>
      <c r="E255" s="1119"/>
      <c r="F255" s="1119"/>
      <c r="G255" s="1119"/>
      <c r="H255" s="1119"/>
      <c r="I255" s="1119"/>
      <c r="J255" s="135"/>
      <c r="K255" s="135"/>
      <c r="L255" s="271"/>
      <c r="M255" s="71"/>
      <c r="N255" s="72"/>
      <c r="O255" s="33"/>
      <c r="P255" s="33"/>
      <c r="Q255" s="33"/>
      <c r="R255" s="203"/>
      <c r="S255" s="33"/>
      <c r="T255" s="33"/>
      <c r="U255" s="33"/>
      <c r="V255" s="4"/>
      <c r="W255" s="278"/>
      <c r="X255" s="374"/>
      <c r="Y255" s="642"/>
      <c r="Z255" s="619"/>
      <c r="AA255" s="999"/>
    </row>
    <row r="256" spans="1:27" s="32" customFormat="1" ht="16.5" customHeight="1" x14ac:dyDescent="0.2">
      <c r="A256" s="1118"/>
      <c r="B256" s="1119"/>
      <c r="C256" s="1119"/>
      <c r="D256" s="1119"/>
      <c r="E256" s="1119"/>
      <c r="F256" s="1119"/>
      <c r="G256" s="1119"/>
      <c r="H256" s="1119"/>
      <c r="I256" s="1119"/>
      <c r="J256" s="135"/>
      <c r="K256" s="135"/>
      <c r="L256" s="271"/>
      <c r="M256" s="71"/>
      <c r="N256" s="72"/>
      <c r="O256" s="33"/>
      <c r="P256" s="33"/>
      <c r="Q256" s="33"/>
      <c r="R256" s="203"/>
      <c r="S256" s="33"/>
      <c r="T256" s="33"/>
      <c r="U256" s="33"/>
      <c r="V256" s="4"/>
      <c r="W256" s="278"/>
      <c r="X256" s="374"/>
      <c r="Y256" s="642"/>
      <c r="Z256" s="619"/>
      <c r="AA256" s="999"/>
    </row>
    <row r="257" spans="1:27" s="32" customFormat="1" ht="16.5" customHeight="1" x14ac:dyDescent="0.2">
      <c r="A257" s="1120"/>
      <c r="B257" s="1121"/>
      <c r="C257" s="1121"/>
      <c r="D257" s="1121"/>
      <c r="E257" s="1121"/>
      <c r="F257" s="1121"/>
      <c r="G257" s="1121"/>
      <c r="H257" s="1121"/>
      <c r="I257" s="1121"/>
      <c r="J257" s="136"/>
      <c r="K257" s="136"/>
      <c r="L257" s="270"/>
      <c r="M257" s="71"/>
      <c r="N257" s="58"/>
      <c r="O257" s="8"/>
      <c r="P257" s="8"/>
      <c r="Q257" s="33"/>
      <c r="R257" s="203"/>
      <c r="S257" s="33"/>
      <c r="T257" s="33"/>
      <c r="U257" s="33"/>
      <c r="V257" s="4"/>
      <c r="W257" s="278"/>
      <c r="X257" s="374"/>
      <c r="Y257" s="642"/>
      <c r="Z257" s="619"/>
      <c r="AA257" s="999"/>
    </row>
    <row r="258" spans="1:27" s="22" customFormat="1" ht="16.5" customHeight="1" x14ac:dyDescent="0.2">
      <c r="A258" s="1302">
        <v>8</v>
      </c>
      <c r="B258" s="1148" t="s">
        <v>159</v>
      </c>
      <c r="C258" s="1148"/>
      <c r="D258" s="1148"/>
      <c r="E258" s="1148"/>
      <c r="F258" s="1148"/>
      <c r="G258" s="1148"/>
      <c r="H258" s="1148"/>
      <c r="I258" s="1148"/>
      <c r="J258" s="1151">
        <f>R258</f>
        <v>0</v>
      </c>
      <c r="K258" s="1152"/>
      <c r="L258" s="1190" t="str">
        <f>IF(J258&lt;0.6,"&lt;&lt; Insufficient control features","")</f>
        <v>&lt;&lt; Insufficient control features</v>
      </c>
      <c r="M258" s="69"/>
      <c r="N258" s="59" t="s">
        <v>236</v>
      </c>
      <c r="O258" s="14">
        <f>COUNTA(O260:O273)</f>
        <v>5</v>
      </c>
      <c r="P258" s="165">
        <f>SUM(P260:P273)-V258</f>
        <v>0</v>
      </c>
      <c r="Q258" s="12">
        <f>COUNTIF(Q260:Q273,"TRUE")</f>
        <v>0</v>
      </c>
      <c r="R258" s="200">
        <f>ROUNDUP((P258+Q258)/O258,2)</f>
        <v>0</v>
      </c>
      <c r="S258" s="13" t="str">
        <f>IF(R258&gt;=$S$12,"Y","N")</f>
        <v>N</v>
      </c>
      <c r="T258" s="6"/>
      <c r="U258" s="34"/>
      <c r="V258" s="43">
        <f>COUNTIF(V260:V273,"TRUE")</f>
        <v>0</v>
      </c>
      <c r="W258" s="478" t="str">
        <f>W260&amp;W263&amp;W266&amp;W268&amp;W271</f>
        <v/>
      </c>
      <c r="X258" s="478" t="str">
        <f>X260&amp;X263&amp;X266&amp;X268&amp;X271</f>
        <v xml:space="preserve">E8.1, E8.2, E8.3, E8.4, E8.5, </v>
      </c>
      <c r="Y258" s="641"/>
      <c r="Z258" s="618"/>
      <c r="AA258" s="995"/>
    </row>
    <row r="259" spans="1:27" s="22" customFormat="1" ht="16.5" customHeight="1" x14ac:dyDescent="0.2">
      <c r="A259" s="1304"/>
      <c r="B259" s="1296"/>
      <c r="C259" s="1296"/>
      <c r="D259" s="1296"/>
      <c r="E259" s="1296"/>
      <c r="F259" s="1296"/>
      <c r="G259" s="1296"/>
      <c r="H259" s="1296"/>
      <c r="I259" s="1296"/>
      <c r="J259" s="1153"/>
      <c r="K259" s="1154"/>
      <c r="L259" s="1191"/>
      <c r="M259" s="69"/>
      <c r="N259" s="70"/>
      <c r="O259" s="6"/>
      <c r="P259" s="36"/>
      <c r="Q259" s="6"/>
      <c r="R259" s="202"/>
      <c r="S259" s="6"/>
      <c r="T259" s="6"/>
      <c r="U259" s="6"/>
      <c r="V259" s="4"/>
      <c r="W259" s="87"/>
      <c r="X259" s="374"/>
      <c r="Y259" s="641"/>
      <c r="Z259" s="618"/>
      <c r="AA259" s="995"/>
    </row>
    <row r="260" spans="1:27" s="22" customFormat="1" ht="16.5" customHeight="1" x14ac:dyDescent="0.2">
      <c r="A260" s="1231">
        <v>8.1</v>
      </c>
      <c r="B260" s="1233" t="s">
        <v>160</v>
      </c>
      <c r="C260" s="1233"/>
      <c r="D260" s="1233"/>
      <c r="E260" s="1233"/>
      <c r="F260" s="1233"/>
      <c r="G260" s="1233"/>
      <c r="H260" s="1233"/>
      <c r="I260" s="1233"/>
      <c r="J260" s="119"/>
      <c r="K260" s="542"/>
      <c r="L260" s="1162"/>
      <c r="M260" s="65"/>
      <c r="N260" s="244" t="s">
        <v>583</v>
      </c>
      <c r="O260" s="66" t="b">
        <v>0</v>
      </c>
      <c r="P260" s="167">
        <f>IF(O260=TRUE,1,0)</f>
        <v>0</v>
      </c>
      <c r="Q260" s="6"/>
      <c r="R260" s="202"/>
      <c r="S260" s="6"/>
      <c r="T260" s="6"/>
      <c r="U260" s="6"/>
      <c r="V260" s="4"/>
      <c r="W260" s="552" t="str">
        <f>IF(OR(Q260=TRUE,R260="NA"),CONCATENATE(N260," "),"")</f>
        <v/>
      </c>
      <c r="X260" s="562" t="str">
        <f>IF(OR(O260=TRUE,Q260=TRUE,R260="NA"),"",CONCATENATE(N260," "))</f>
        <v xml:space="preserve">E8.1, </v>
      </c>
      <c r="Y260" s="641"/>
      <c r="Z260" s="618"/>
      <c r="AA260" s="995"/>
    </row>
    <row r="261" spans="1:27" s="22" customFormat="1" ht="16.5" customHeight="1" x14ac:dyDescent="0.2">
      <c r="A261" s="1232"/>
      <c r="B261" s="1123"/>
      <c r="C261" s="1123"/>
      <c r="D261" s="1123"/>
      <c r="E261" s="1123"/>
      <c r="F261" s="1123"/>
      <c r="G261" s="1123"/>
      <c r="H261" s="1123"/>
      <c r="I261" s="1123"/>
      <c r="J261" s="121"/>
      <c r="K261" s="541"/>
      <c r="L261" s="1124"/>
      <c r="M261" s="65"/>
      <c r="N261" s="244"/>
      <c r="O261" s="66"/>
      <c r="P261" s="66"/>
      <c r="Q261" s="6"/>
      <c r="R261" s="202"/>
      <c r="S261" s="6"/>
      <c r="T261" s="6"/>
      <c r="U261" s="6"/>
      <c r="V261" s="4"/>
      <c r="W261" s="87"/>
      <c r="X261" s="374"/>
      <c r="Y261" s="641"/>
      <c r="Z261" s="618"/>
      <c r="AA261" s="995"/>
    </row>
    <row r="262" spans="1:27" s="22" customFormat="1" ht="16.5" customHeight="1" x14ac:dyDescent="0.2">
      <c r="A262" s="1232"/>
      <c r="B262" s="1123"/>
      <c r="C262" s="1123"/>
      <c r="D262" s="1123"/>
      <c r="E262" s="1123"/>
      <c r="F262" s="1123"/>
      <c r="G262" s="1123"/>
      <c r="H262" s="1123"/>
      <c r="I262" s="1123"/>
      <c r="J262" s="123"/>
      <c r="K262" s="543"/>
      <c r="L262" s="1124"/>
      <c r="M262" s="65"/>
      <c r="N262" s="244"/>
      <c r="O262" s="66"/>
      <c r="P262" s="66"/>
      <c r="Q262" s="6"/>
      <c r="R262" s="202"/>
      <c r="S262" s="6"/>
      <c r="T262" s="6"/>
      <c r="U262" s="6"/>
      <c r="V262" s="4"/>
      <c r="W262" s="87"/>
      <c r="X262" s="374"/>
      <c r="Y262" s="641"/>
      <c r="Z262" s="618"/>
      <c r="AA262" s="995"/>
    </row>
    <row r="263" spans="1:27" s="22" customFormat="1" ht="16.5" customHeight="1" x14ac:dyDescent="0.2">
      <c r="A263" s="1232">
        <v>8.1999999999999993</v>
      </c>
      <c r="B263" s="1123" t="s">
        <v>1301</v>
      </c>
      <c r="C263" s="1123"/>
      <c r="D263" s="1123"/>
      <c r="E263" s="1123"/>
      <c r="F263" s="1123"/>
      <c r="G263" s="1123"/>
      <c r="H263" s="1123"/>
      <c r="I263" s="1123"/>
      <c r="J263" s="125"/>
      <c r="K263" s="540"/>
      <c r="L263" s="1124"/>
      <c r="M263" s="65"/>
      <c r="N263" s="244" t="s">
        <v>584</v>
      </c>
      <c r="O263" s="66" t="b">
        <v>0</v>
      </c>
      <c r="P263" s="167">
        <f>IF(O263=TRUE,1,0)</f>
        <v>0</v>
      </c>
      <c r="Q263" s="6"/>
      <c r="R263" s="202"/>
      <c r="S263" s="6"/>
      <c r="T263" s="6"/>
      <c r="U263" s="6"/>
      <c r="V263" s="4"/>
      <c r="W263" s="552" t="str">
        <f>IF(OR(Q263=TRUE,R263="NA"),CONCATENATE(N263," "),"")</f>
        <v/>
      </c>
      <c r="X263" s="562" t="str">
        <f>IF(OR(O263=TRUE,Q263=TRUE,R263="NA"),"",CONCATENATE(N263," "))</f>
        <v xml:space="preserve">E8.2, </v>
      </c>
      <c r="Y263" s="641" t="s">
        <v>926</v>
      </c>
      <c r="Z263" s="618"/>
      <c r="AA263" s="995"/>
    </row>
    <row r="264" spans="1:27" s="22" customFormat="1" ht="16.5" customHeight="1" x14ac:dyDescent="0.2">
      <c r="A264" s="1232"/>
      <c r="B264" s="1123"/>
      <c r="C264" s="1123"/>
      <c r="D264" s="1123"/>
      <c r="E264" s="1123"/>
      <c r="F264" s="1123"/>
      <c r="G264" s="1123"/>
      <c r="H264" s="1123"/>
      <c r="I264" s="1123"/>
      <c r="J264" s="121"/>
      <c r="K264" s="541"/>
      <c r="L264" s="1124"/>
      <c r="M264" s="65"/>
      <c r="N264" s="244"/>
      <c r="O264" s="66"/>
      <c r="P264" s="66"/>
      <c r="Q264" s="6"/>
      <c r="R264" s="202"/>
      <c r="S264" s="6"/>
      <c r="T264" s="6"/>
      <c r="U264" s="6"/>
      <c r="V264" s="4"/>
      <c r="W264" s="87"/>
      <c r="X264" s="374"/>
      <c r="Y264" s="641"/>
      <c r="Z264" s="618"/>
      <c r="AA264" s="995"/>
    </row>
    <row r="265" spans="1:27" s="22" customFormat="1" ht="16.5" customHeight="1" x14ac:dyDescent="0.2">
      <c r="A265" s="1232"/>
      <c r="B265" s="1123"/>
      <c r="C265" s="1123"/>
      <c r="D265" s="1123"/>
      <c r="E265" s="1123"/>
      <c r="F265" s="1123"/>
      <c r="G265" s="1123"/>
      <c r="H265" s="1123"/>
      <c r="I265" s="1123"/>
      <c r="J265" s="123"/>
      <c r="K265" s="543"/>
      <c r="L265" s="1124"/>
      <c r="M265" s="65"/>
      <c r="N265" s="244"/>
      <c r="O265" s="66"/>
      <c r="P265" s="66"/>
      <c r="Q265" s="6"/>
      <c r="R265" s="202"/>
      <c r="S265" s="6"/>
      <c r="T265" s="6"/>
      <c r="U265" s="6"/>
      <c r="V265" s="4"/>
      <c r="W265" s="87"/>
      <c r="X265" s="374"/>
      <c r="Y265" s="641"/>
      <c r="Z265" s="618"/>
      <c r="AA265" s="995"/>
    </row>
    <row r="266" spans="1:27" s="22" customFormat="1" ht="16.5" customHeight="1" x14ac:dyDescent="0.2">
      <c r="A266" s="1232">
        <v>8.3000000000000007</v>
      </c>
      <c r="B266" s="1123" t="s">
        <v>161</v>
      </c>
      <c r="C266" s="1123"/>
      <c r="D266" s="1123"/>
      <c r="E266" s="1123"/>
      <c r="F266" s="1123"/>
      <c r="G266" s="1123"/>
      <c r="H266" s="1123"/>
      <c r="I266" s="1123"/>
      <c r="J266" s="125"/>
      <c r="K266" s="540"/>
      <c r="L266" s="1124"/>
      <c r="M266" s="65"/>
      <c r="N266" s="244" t="s">
        <v>585</v>
      </c>
      <c r="O266" s="66" t="b">
        <v>0</v>
      </c>
      <c r="P266" s="167">
        <f>IF(O266=TRUE,1,0)</f>
        <v>0</v>
      </c>
      <c r="Q266" s="6"/>
      <c r="R266" s="202"/>
      <c r="S266" s="6"/>
      <c r="T266" s="6"/>
      <c r="U266" s="6"/>
      <c r="V266" s="4"/>
      <c r="W266" s="552" t="str">
        <f>IF(OR(Q266=TRUE,R266="NA"),CONCATENATE(N266," "),"")</f>
        <v/>
      </c>
      <c r="X266" s="562" t="str">
        <f>IF(OR(O266=TRUE,Q266=TRUE,R266="NA"),"",CONCATENATE(N266," "))</f>
        <v xml:space="preserve">E8.3, </v>
      </c>
      <c r="Y266" s="641"/>
      <c r="Z266" s="618"/>
      <c r="AA266" s="995"/>
    </row>
    <row r="267" spans="1:27" s="22" customFormat="1" ht="16.5" customHeight="1" x14ac:dyDescent="0.2">
      <c r="A267" s="1232"/>
      <c r="B267" s="1123"/>
      <c r="C267" s="1123"/>
      <c r="D267" s="1123"/>
      <c r="E267" s="1123"/>
      <c r="F267" s="1123"/>
      <c r="G267" s="1123"/>
      <c r="H267" s="1123"/>
      <c r="I267" s="1123"/>
      <c r="J267" s="123"/>
      <c r="K267" s="543"/>
      <c r="L267" s="1124"/>
      <c r="M267" s="65"/>
      <c r="N267" s="244"/>
      <c r="O267" s="66"/>
      <c r="P267" s="66"/>
      <c r="Q267" s="6"/>
      <c r="R267" s="202"/>
      <c r="S267" s="6"/>
      <c r="T267" s="6"/>
      <c r="U267" s="6"/>
      <c r="V267" s="4"/>
      <c r="W267" s="87"/>
      <c r="X267" s="374"/>
      <c r="Y267" s="641"/>
      <c r="Z267" s="618"/>
      <c r="AA267" s="995"/>
    </row>
    <row r="268" spans="1:27" s="22" customFormat="1" ht="16.5" customHeight="1" x14ac:dyDescent="0.2">
      <c r="A268" s="1232">
        <v>8.4</v>
      </c>
      <c r="B268" s="1123" t="s">
        <v>998</v>
      </c>
      <c r="C268" s="1123"/>
      <c r="D268" s="1123"/>
      <c r="E268" s="1123"/>
      <c r="F268" s="1123"/>
      <c r="G268" s="1123"/>
      <c r="H268" s="1123"/>
      <c r="I268" s="1123"/>
      <c r="J268" s="125"/>
      <c r="K268" s="540"/>
      <c r="L268" s="1124"/>
      <c r="M268" s="65"/>
      <c r="N268" s="244" t="s">
        <v>586</v>
      </c>
      <c r="O268" s="66" t="b">
        <v>0</v>
      </c>
      <c r="P268" s="167">
        <f>IF(O268=TRUE,1,0)</f>
        <v>0</v>
      </c>
      <c r="Q268" s="6"/>
      <c r="R268" s="202"/>
      <c r="S268" s="6"/>
      <c r="T268" s="6"/>
      <c r="U268" s="6"/>
      <c r="V268" s="4"/>
      <c r="W268" s="552" t="str">
        <f>IF(OR(Q268=TRUE,R268="NA"),CONCATENATE(N268," "),"")</f>
        <v/>
      </c>
      <c r="X268" s="562" t="str">
        <f>IF(OR(O268=TRUE,Q268=TRUE,R268="NA"),"",CONCATENATE(N268," "))</f>
        <v xml:space="preserve">E8.4, </v>
      </c>
      <c r="Y268" s="641" t="s">
        <v>926</v>
      </c>
      <c r="Z268" s="618"/>
      <c r="AA268" s="995"/>
    </row>
    <row r="269" spans="1:27" s="22" customFormat="1" ht="16.5" customHeight="1" x14ac:dyDescent="0.2">
      <c r="A269" s="1232"/>
      <c r="B269" s="1123"/>
      <c r="C269" s="1123"/>
      <c r="D269" s="1123"/>
      <c r="E269" s="1123"/>
      <c r="F269" s="1123"/>
      <c r="G269" s="1123"/>
      <c r="H269" s="1123"/>
      <c r="I269" s="1123"/>
      <c r="J269" s="121"/>
      <c r="K269" s="541"/>
      <c r="L269" s="1124"/>
      <c r="M269" s="65"/>
      <c r="N269" s="244"/>
      <c r="O269" s="66"/>
      <c r="P269" s="66"/>
      <c r="Q269" s="6"/>
      <c r="R269" s="202"/>
      <c r="S269" s="6"/>
      <c r="T269" s="6"/>
      <c r="U269" s="6"/>
      <c r="V269" s="4"/>
      <c r="W269" s="87"/>
      <c r="X269" s="374"/>
      <c r="Y269" s="641"/>
      <c r="Z269" s="618"/>
      <c r="AA269" s="995"/>
    </row>
    <row r="270" spans="1:27" s="22" customFormat="1" ht="16.5" customHeight="1" x14ac:dyDescent="0.2">
      <c r="A270" s="1232"/>
      <c r="B270" s="1123"/>
      <c r="C270" s="1123"/>
      <c r="D270" s="1123"/>
      <c r="E270" s="1123"/>
      <c r="F270" s="1123"/>
      <c r="G270" s="1123"/>
      <c r="H270" s="1123"/>
      <c r="I270" s="1123"/>
      <c r="J270" s="123"/>
      <c r="K270" s="543"/>
      <c r="L270" s="1124"/>
      <c r="M270" s="65"/>
      <c r="N270" s="244"/>
      <c r="O270" s="66"/>
      <c r="P270" s="66"/>
      <c r="Q270" s="6"/>
      <c r="R270" s="202"/>
      <c r="S270" s="6"/>
      <c r="T270" s="6"/>
      <c r="U270" s="6"/>
      <c r="V270" s="4"/>
      <c r="W270" s="87"/>
      <c r="X270" s="374"/>
      <c r="Y270" s="641"/>
      <c r="Z270" s="618"/>
      <c r="AA270" s="995"/>
    </row>
    <row r="271" spans="1:27" s="22" customFormat="1" ht="16.5" customHeight="1" x14ac:dyDescent="0.2">
      <c r="A271" s="1232">
        <v>8.5</v>
      </c>
      <c r="B271" s="1123" t="s">
        <v>999</v>
      </c>
      <c r="C271" s="1123"/>
      <c r="D271" s="1123"/>
      <c r="E271" s="1123"/>
      <c r="F271" s="1123"/>
      <c r="G271" s="1123"/>
      <c r="H271" s="1123"/>
      <c r="I271" s="1123"/>
      <c r="J271" s="125"/>
      <c r="K271" s="540"/>
      <c r="L271" s="1124"/>
      <c r="M271" s="65"/>
      <c r="N271" s="244" t="s">
        <v>587</v>
      </c>
      <c r="O271" s="66" t="b">
        <v>0</v>
      </c>
      <c r="P271" s="167">
        <f>IF(O271=TRUE,1,0)</f>
        <v>0</v>
      </c>
      <c r="Q271" s="6"/>
      <c r="R271" s="202"/>
      <c r="S271" s="6"/>
      <c r="T271" s="6"/>
      <c r="U271" s="6"/>
      <c r="V271" s="4"/>
      <c r="W271" s="552" t="str">
        <f>IF(OR(Q271=TRUE,R271="NA"),CONCATENATE(N271," "),"")</f>
        <v/>
      </c>
      <c r="X271" s="562" t="str">
        <f>IF(OR(O271=TRUE,Q271=TRUE,R271="NA"),"",CONCATENATE(N271," "))</f>
        <v xml:space="preserve">E8.5, </v>
      </c>
      <c r="Y271" s="641" t="s">
        <v>926</v>
      </c>
      <c r="Z271" s="618"/>
      <c r="AA271" s="995"/>
    </row>
    <row r="272" spans="1:27" s="22" customFormat="1" ht="16.5" customHeight="1" x14ac:dyDescent="0.2">
      <c r="A272" s="1232"/>
      <c r="B272" s="1123"/>
      <c r="C272" s="1123"/>
      <c r="D272" s="1123"/>
      <c r="E272" s="1123"/>
      <c r="F272" s="1123"/>
      <c r="G272" s="1123"/>
      <c r="H272" s="1123"/>
      <c r="I272" s="1123"/>
      <c r="J272" s="121"/>
      <c r="K272" s="541"/>
      <c r="L272" s="1124"/>
      <c r="M272" s="65"/>
      <c r="N272" s="244"/>
      <c r="O272" s="66"/>
      <c r="P272" s="167"/>
      <c r="Q272" s="6"/>
      <c r="R272" s="202"/>
      <c r="S272" s="6"/>
      <c r="T272" s="6"/>
      <c r="U272" s="6"/>
      <c r="V272" s="4"/>
      <c r="W272" s="552"/>
      <c r="X272" s="562"/>
      <c r="Y272" s="641"/>
      <c r="Z272" s="618"/>
      <c r="AA272" s="995"/>
    </row>
    <row r="273" spans="1:27" s="22" customFormat="1" ht="16.5" customHeight="1" x14ac:dyDescent="0.2">
      <c r="A273" s="1232"/>
      <c r="B273" s="1123"/>
      <c r="C273" s="1123"/>
      <c r="D273" s="1123"/>
      <c r="E273" s="1123"/>
      <c r="F273" s="1123"/>
      <c r="G273" s="1123"/>
      <c r="H273" s="1123"/>
      <c r="I273" s="1123"/>
      <c r="J273" s="123"/>
      <c r="K273" s="543"/>
      <c r="L273" s="1124"/>
      <c r="M273" s="65"/>
      <c r="N273" s="53"/>
      <c r="O273" s="9"/>
      <c r="P273" s="9"/>
      <c r="Q273" s="6"/>
      <c r="R273" s="202"/>
      <c r="S273" s="6"/>
      <c r="T273" s="6"/>
      <c r="U273" s="6"/>
      <c r="V273" s="4"/>
      <c r="W273" s="87"/>
      <c r="X273" s="374"/>
      <c r="Y273" s="641"/>
      <c r="Z273" s="618"/>
      <c r="AA273" s="995"/>
    </row>
    <row r="274" spans="1:27" s="22" customFormat="1" ht="16.5" customHeight="1" x14ac:dyDescent="0.2">
      <c r="A274" s="1248">
        <v>8.6</v>
      </c>
      <c r="B274" s="1240" t="s">
        <v>464</v>
      </c>
      <c r="C274" s="1240"/>
      <c r="D274" s="1240"/>
      <c r="E274" s="1240"/>
      <c r="F274" s="1240"/>
      <c r="G274" s="1240"/>
      <c r="H274" s="1240"/>
      <c r="I274" s="1241"/>
      <c r="J274" s="1143" t="s">
        <v>450</v>
      </c>
      <c r="K274" s="1144"/>
      <c r="L274" s="1135"/>
      <c r="M274" s="65"/>
      <c r="N274" s="53"/>
      <c r="O274" s="9"/>
      <c r="P274" s="9"/>
      <c r="Q274" s="6"/>
      <c r="R274" s="202"/>
      <c r="S274" s="6"/>
      <c r="T274" s="6"/>
      <c r="U274" s="6"/>
      <c r="V274" s="4"/>
      <c r="W274" s="87"/>
      <c r="X274" s="374"/>
      <c r="Y274" s="641"/>
      <c r="Z274" s="618"/>
      <c r="AA274" s="995"/>
    </row>
    <row r="275" spans="1:27" s="22" customFormat="1" ht="16.5" customHeight="1" thickBot="1" x14ac:dyDescent="0.25">
      <c r="A275" s="1325"/>
      <c r="B275" s="1242"/>
      <c r="C275" s="1242"/>
      <c r="D275" s="1242"/>
      <c r="E275" s="1242"/>
      <c r="F275" s="1242"/>
      <c r="G275" s="1242"/>
      <c r="H275" s="1242"/>
      <c r="I275" s="1243"/>
      <c r="J275" s="1145"/>
      <c r="K275" s="1146"/>
      <c r="L275" s="1131"/>
      <c r="M275" s="65"/>
      <c r="N275" s="53"/>
      <c r="O275" s="9"/>
      <c r="P275" s="9"/>
      <c r="Q275" s="6"/>
      <c r="R275" s="202"/>
      <c r="S275" s="6"/>
      <c r="T275" s="6"/>
      <c r="U275" s="6"/>
      <c r="V275" s="4"/>
      <c r="W275" s="87"/>
      <c r="X275" s="374"/>
      <c r="Y275" s="641"/>
      <c r="Z275" s="618"/>
      <c r="AA275" s="995"/>
    </row>
    <row r="276" spans="1:27" s="22" customFormat="1" ht="16.5" customHeight="1" x14ac:dyDescent="0.2">
      <c r="A276" s="1116" t="s">
        <v>309</v>
      </c>
      <c r="B276" s="1117"/>
      <c r="C276" s="1117"/>
      <c r="D276" s="1117"/>
      <c r="E276" s="1117"/>
      <c r="F276" s="1117"/>
      <c r="G276" s="1117"/>
      <c r="H276" s="1117"/>
      <c r="I276" s="1117"/>
      <c r="J276" s="255"/>
      <c r="K276" s="255"/>
      <c r="L276" s="269"/>
      <c r="M276" s="62"/>
      <c r="N276" s="56" t="s">
        <v>234</v>
      </c>
      <c r="O276" s="41">
        <f>O278</f>
        <v>8</v>
      </c>
      <c r="P276" s="41">
        <f>P278</f>
        <v>0</v>
      </c>
      <c r="Q276" s="41">
        <f>Q278</f>
        <v>0</v>
      </c>
      <c r="R276" s="198">
        <f>(P276+Q276)/O276</f>
        <v>0</v>
      </c>
      <c r="S276" s="41">
        <f>COUNTIF(S278,"Y")</f>
        <v>0</v>
      </c>
      <c r="T276" s="41">
        <f>COUNTA(S278)</f>
        <v>1</v>
      </c>
      <c r="U276" s="41">
        <f>COUNTIF(U278,"true")</f>
        <v>0</v>
      </c>
      <c r="V276" s="41">
        <f>V278</f>
        <v>0</v>
      </c>
      <c r="W276" s="87"/>
      <c r="X276" s="374"/>
      <c r="Y276" s="641"/>
      <c r="Z276" s="618"/>
      <c r="AA276" s="995"/>
    </row>
    <row r="277" spans="1:27" s="22" customFormat="1" ht="16.5" customHeight="1" x14ac:dyDescent="0.2">
      <c r="A277" s="1120" t="s">
        <v>162</v>
      </c>
      <c r="B277" s="1121"/>
      <c r="C277" s="1121"/>
      <c r="D277" s="1121"/>
      <c r="E277" s="1121"/>
      <c r="F277" s="1121"/>
      <c r="G277" s="1121"/>
      <c r="H277" s="1121"/>
      <c r="I277" s="1121"/>
      <c r="J277" s="131"/>
      <c r="K277" s="131"/>
      <c r="L277" s="270"/>
      <c r="M277" s="62"/>
      <c r="N277" s="58"/>
      <c r="O277" s="8"/>
      <c r="P277" s="8"/>
      <c r="Q277" s="6"/>
      <c r="R277" s="202"/>
      <c r="S277" s="6"/>
      <c r="T277" s="6"/>
      <c r="U277" s="6"/>
      <c r="V277" s="4"/>
      <c r="W277" s="87"/>
      <c r="X277" s="374"/>
      <c r="Y277" s="641"/>
      <c r="Z277" s="618"/>
      <c r="AA277" s="995"/>
    </row>
    <row r="278" spans="1:27" s="22" customFormat="1" ht="16.5" customHeight="1" x14ac:dyDescent="0.2">
      <c r="A278" s="1302">
        <v>9</v>
      </c>
      <c r="B278" s="1148" t="s">
        <v>198</v>
      </c>
      <c r="C278" s="1148"/>
      <c r="D278" s="1148"/>
      <c r="E278" s="1148"/>
      <c r="F278" s="1148"/>
      <c r="G278" s="1148"/>
      <c r="H278" s="1148"/>
      <c r="I278" s="1148"/>
      <c r="J278" s="1151">
        <f>R278</f>
        <v>0</v>
      </c>
      <c r="K278" s="1225"/>
      <c r="L278" s="1378" t="str">
        <f>IF(J278&lt;0.6,"&lt;&lt; Insufficient control features","")</f>
        <v>&lt;&lt; Insufficient control features</v>
      </c>
      <c r="M278" s="69"/>
      <c r="N278" s="59" t="s">
        <v>236</v>
      </c>
      <c r="O278" s="14">
        <f>COUNTA(O280:O322)</f>
        <v>8</v>
      </c>
      <c r="P278" s="165">
        <f>SUM(P280:P322)-V278</f>
        <v>0</v>
      </c>
      <c r="Q278" s="12">
        <f>COUNTIF(Q280:Q322,"TRUE")</f>
        <v>0</v>
      </c>
      <c r="R278" s="200">
        <f>ROUNDUP((P278+Q278)/O278,2)</f>
        <v>0</v>
      </c>
      <c r="S278" s="13" t="str">
        <f>IF(R278&gt;=$S$12,"Y","N")</f>
        <v>N</v>
      </c>
      <c r="T278" s="6"/>
      <c r="U278" s="34"/>
      <c r="V278" s="43">
        <f>COUNTIF(V280:V322,"TRUE")</f>
        <v>0</v>
      </c>
      <c r="W278" s="478" t="str">
        <f>W280&amp;W292&amp;W296&amp;W301&amp;W304&amp;W313&amp;W318&amp;W321</f>
        <v/>
      </c>
      <c r="X278" s="478" t="str">
        <f>X280&amp;X292&amp;X296&amp;X301&amp;X304&amp;X313&amp;X318&amp;X321</f>
        <v xml:space="preserve">E9.1, E9.2, E9.3, E9.4, E9.5, E9.6, E9.7, E9.8, </v>
      </c>
      <c r="Y278" s="641"/>
      <c r="Z278" s="618"/>
      <c r="AA278" s="995"/>
    </row>
    <row r="279" spans="1:27" s="22" customFormat="1" ht="16.5" customHeight="1" x14ac:dyDescent="0.2">
      <c r="A279" s="1304"/>
      <c r="B279" s="1296"/>
      <c r="C279" s="1296"/>
      <c r="D279" s="1296"/>
      <c r="E279" s="1296"/>
      <c r="F279" s="1296"/>
      <c r="G279" s="1296"/>
      <c r="H279" s="1296"/>
      <c r="I279" s="1296"/>
      <c r="J279" s="1153"/>
      <c r="K279" s="1226"/>
      <c r="L279" s="1379"/>
      <c r="M279" s="69"/>
      <c r="N279" s="70"/>
      <c r="O279" s="6"/>
      <c r="P279" s="36"/>
      <c r="Q279" s="6"/>
      <c r="R279" s="6"/>
      <c r="S279" s="10"/>
      <c r="T279" s="6"/>
      <c r="U279" s="6"/>
      <c r="V279" s="4"/>
      <c r="W279" s="87"/>
      <c r="X279" s="374"/>
      <c r="Y279" s="641"/>
      <c r="Z279" s="618"/>
      <c r="AA279" s="995"/>
    </row>
    <row r="280" spans="1:27" s="22" customFormat="1" ht="16.5" customHeight="1" x14ac:dyDescent="0.2">
      <c r="A280" s="1030">
        <v>9.1</v>
      </c>
      <c r="B280" s="1159" t="s">
        <v>1065</v>
      </c>
      <c r="C280" s="1159"/>
      <c r="D280" s="1159"/>
      <c r="E280" s="1159"/>
      <c r="F280" s="1159"/>
      <c r="G280" s="1159"/>
      <c r="H280" s="1159"/>
      <c r="I280" s="1320"/>
      <c r="J280" s="137"/>
      <c r="K280" s="138"/>
      <c r="L280" s="1326"/>
      <c r="M280" s="65"/>
      <c r="N280" s="244" t="s">
        <v>588</v>
      </c>
      <c r="O280" s="66" t="b">
        <v>0</v>
      </c>
      <c r="P280" s="167">
        <f>IF(O280=TRUE,1,0)</f>
        <v>0</v>
      </c>
      <c r="Q280" s="6"/>
      <c r="R280" s="6"/>
      <c r="S280" s="10"/>
      <c r="T280" s="6"/>
      <c r="U280" s="6"/>
      <c r="V280" s="4"/>
      <c r="W280" s="552" t="str">
        <f>IF(OR(Q280=TRUE,R280="NA"),CONCATENATE(N280," "),"")</f>
        <v/>
      </c>
      <c r="X280" s="562" t="str">
        <f>IF(OR(O280=TRUE,Q280=TRUE,R280="NA"),"",CONCATENATE(N280," "))</f>
        <v xml:space="preserve">E9.1, </v>
      </c>
      <c r="Y280" s="625" t="s">
        <v>929</v>
      </c>
      <c r="Z280" s="618"/>
      <c r="AA280" s="995"/>
    </row>
    <row r="281" spans="1:27" s="22" customFormat="1" ht="16.5" customHeight="1" x14ac:dyDescent="0.2">
      <c r="A281" s="626"/>
      <c r="B281" s="1167"/>
      <c r="C281" s="1167"/>
      <c r="D281" s="1167"/>
      <c r="E281" s="1167"/>
      <c r="F281" s="1167"/>
      <c r="G281" s="1167"/>
      <c r="H281" s="1167"/>
      <c r="I281" s="1188"/>
      <c r="J281" s="139"/>
      <c r="K281" s="86"/>
      <c r="L281" s="1223"/>
      <c r="M281" s="65"/>
      <c r="N281" s="244"/>
      <c r="O281" s="66"/>
      <c r="P281" s="66"/>
      <c r="Q281" s="6"/>
      <c r="R281" s="6"/>
      <c r="S281" s="10"/>
      <c r="T281" s="6"/>
      <c r="U281" s="6"/>
      <c r="V281" s="4"/>
      <c r="W281" s="87"/>
      <c r="X281" s="374"/>
      <c r="Y281" s="641"/>
      <c r="Z281" s="618"/>
      <c r="AA281" s="995"/>
    </row>
    <row r="282" spans="1:27" s="22" customFormat="1" ht="16.5" customHeight="1" x14ac:dyDescent="0.2">
      <c r="A282" s="626"/>
      <c r="B282" s="1167"/>
      <c r="C282" s="1167"/>
      <c r="D282" s="1167"/>
      <c r="E282" s="1167"/>
      <c r="F282" s="1167"/>
      <c r="G282" s="1167"/>
      <c r="H282" s="1167"/>
      <c r="I282" s="1188"/>
      <c r="J282" s="139"/>
      <c r="K282" s="624"/>
      <c r="L282" s="1223"/>
      <c r="M282" s="65"/>
      <c r="N282" s="244"/>
      <c r="O282" s="66"/>
      <c r="P282" s="66"/>
      <c r="Q282" s="6"/>
      <c r="R282" s="6"/>
      <c r="S282" s="6"/>
      <c r="T282" s="6"/>
      <c r="U282" s="6"/>
      <c r="V282" s="4"/>
      <c r="W282" s="87"/>
      <c r="X282" s="374"/>
      <c r="Y282" s="641"/>
      <c r="Z282" s="618"/>
      <c r="AA282" s="995"/>
    </row>
    <row r="283" spans="1:27" s="22" customFormat="1" ht="16.5" customHeight="1" x14ac:dyDescent="0.2">
      <c r="A283" s="626"/>
      <c r="B283" s="1112" t="s">
        <v>0</v>
      </c>
      <c r="C283" s="1167" t="s">
        <v>1384</v>
      </c>
      <c r="D283" s="1167"/>
      <c r="E283" s="1167"/>
      <c r="F283" s="1167"/>
      <c r="G283" s="1167"/>
      <c r="H283" s="1167"/>
      <c r="I283" s="1188"/>
      <c r="J283" s="139"/>
      <c r="K283" s="624"/>
      <c r="L283" s="1223"/>
      <c r="M283" s="65"/>
      <c r="N283" s="244"/>
      <c r="O283" s="66"/>
      <c r="P283" s="66"/>
      <c r="Q283" s="6"/>
      <c r="R283" s="6"/>
      <c r="S283" s="6"/>
      <c r="T283" s="6"/>
      <c r="U283" s="6"/>
      <c r="V283" s="4"/>
      <c r="W283" s="87"/>
      <c r="X283" s="374"/>
      <c r="Y283" s="641"/>
      <c r="Z283" s="618"/>
      <c r="AA283" s="993"/>
    </row>
    <row r="284" spans="1:27" s="22" customFormat="1" ht="16.5" customHeight="1" x14ac:dyDescent="0.2">
      <c r="A284" s="686"/>
      <c r="B284" s="1112"/>
      <c r="C284" s="1167"/>
      <c r="D284" s="1167"/>
      <c r="E284" s="1167"/>
      <c r="F284" s="1167"/>
      <c r="G284" s="1167"/>
      <c r="H284" s="1167"/>
      <c r="I284" s="1188"/>
      <c r="J284" s="139"/>
      <c r="K284" s="86"/>
      <c r="L284" s="1223"/>
      <c r="M284" s="65"/>
      <c r="N284" s="244"/>
      <c r="O284" s="66"/>
      <c r="P284" s="66"/>
      <c r="Q284" s="6"/>
      <c r="R284" s="6"/>
      <c r="S284" s="6"/>
      <c r="T284" s="6"/>
      <c r="U284" s="6"/>
      <c r="V284" s="4"/>
      <c r="W284" s="87"/>
      <c r="X284" s="374"/>
      <c r="Y284" s="641"/>
      <c r="Z284" s="618"/>
      <c r="AA284" s="995"/>
    </row>
    <row r="285" spans="1:27" s="22" customFormat="1" ht="16.5" customHeight="1" x14ac:dyDescent="0.2">
      <c r="A285" s="686"/>
      <c r="B285" s="1112"/>
      <c r="C285" s="1167"/>
      <c r="D285" s="1167"/>
      <c r="E285" s="1167"/>
      <c r="F285" s="1167"/>
      <c r="G285" s="1167"/>
      <c r="H285" s="1167"/>
      <c r="I285" s="1188"/>
      <c r="J285" s="139"/>
      <c r="K285" s="86"/>
      <c r="L285" s="1223"/>
      <c r="M285" s="65"/>
      <c r="N285" s="244"/>
      <c r="O285" s="66"/>
      <c r="P285" s="66"/>
      <c r="Q285" s="6"/>
      <c r="R285" s="6"/>
      <c r="S285" s="6"/>
      <c r="T285" s="6"/>
      <c r="U285" s="6"/>
      <c r="V285" s="4"/>
      <c r="W285" s="87"/>
      <c r="X285" s="374"/>
      <c r="Y285" s="641"/>
      <c r="Z285" s="618"/>
      <c r="AA285" s="995"/>
    </row>
    <row r="286" spans="1:27" s="22" customFormat="1" ht="2.25" customHeight="1" x14ac:dyDescent="0.2">
      <c r="A286" s="686"/>
      <c r="B286" s="1112"/>
      <c r="C286" s="1167"/>
      <c r="D286" s="1167"/>
      <c r="E286" s="1167"/>
      <c r="F286" s="1167"/>
      <c r="G286" s="1167"/>
      <c r="H286" s="1167"/>
      <c r="I286" s="1188"/>
      <c r="J286" s="139"/>
      <c r="K286" s="86"/>
      <c r="L286" s="1223"/>
      <c r="M286" s="65"/>
      <c r="N286" s="244"/>
      <c r="O286" s="66"/>
      <c r="P286" s="66"/>
      <c r="Q286" s="6"/>
      <c r="R286" s="6"/>
      <c r="S286" s="6"/>
      <c r="T286" s="6"/>
      <c r="U286" s="6"/>
      <c r="V286" s="4"/>
      <c r="W286" s="87"/>
      <c r="X286" s="374"/>
      <c r="Y286" s="641"/>
      <c r="Z286" s="618"/>
      <c r="AA286" s="995"/>
    </row>
    <row r="287" spans="1:27" s="22" customFormat="1" ht="16.5" customHeight="1" x14ac:dyDescent="0.2">
      <c r="A287" s="686"/>
      <c r="B287" s="1112"/>
      <c r="C287" s="1167"/>
      <c r="D287" s="1167"/>
      <c r="E287" s="1167"/>
      <c r="F287" s="1167"/>
      <c r="G287" s="1167"/>
      <c r="H287" s="1167"/>
      <c r="I287" s="1188"/>
      <c r="J287" s="139"/>
      <c r="K287" s="86"/>
      <c r="L287" s="1223"/>
      <c r="M287" s="65"/>
      <c r="N287" s="244"/>
      <c r="O287" s="66"/>
      <c r="P287" s="66"/>
      <c r="Q287" s="6"/>
      <c r="R287" s="6"/>
      <c r="S287" s="6"/>
      <c r="T287" s="6"/>
      <c r="U287" s="6"/>
      <c r="V287" s="4"/>
      <c r="W287" s="87"/>
      <c r="X287" s="374"/>
      <c r="Y287" s="641"/>
      <c r="Z287" s="618"/>
      <c r="AA287" s="995"/>
    </row>
    <row r="288" spans="1:27" s="22" customFormat="1" ht="16.5" customHeight="1" x14ac:dyDescent="0.2">
      <c r="A288" s="686"/>
      <c r="B288" s="1112" t="s">
        <v>1</v>
      </c>
      <c r="C288" s="1167" t="s">
        <v>840</v>
      </c>
      <c r="D288" s="1167"/>
      <c r="E288" s="1167"/>
      <c r="F288" s="1167"/>
      <c r="G288" s="1167"/>
      <c r="H288" s="1167"/>
      <c r="I288" s="1188"/>
      <c r="J288" s="139"/>
      <c r="K288" s="86"/>
      <c r="L288" s="1223"/>
      <c r="M288" s="65"/>
      <c r="N288" s="244"/>
      <c r="O288" s="66"/>
      <c r="P288" s="66"/>
      <c r="Q288" s="6"/>
      <c r="R288" s="6"/>
      <c r="S288" s="6"/>
      <c r="T288" s="6"/>
      <c r="U288" s="6"/>
      <c r="V288" s="4"/>
      <c r="W288" s="87"/>
      <c r="X288" s="374"/>
      <c r="Y288" s="641"/>
      <c r="Z288" s="618"/>
      <c r="AA288" s="995"/>
    </row>
    <row r="289" spans="1:27" s="22" customFormat="1" ht="16.5" customHeight="1" x14ac:dyDescent="0.2">
      <c r="A289" s="686"/>
      <c r="B289" s="1112"/>
      <c r="C289" s="1167"/>
      <c r="D289" s="1167"/>
      <c r="E289" s="1167"/>
      <c r="F289" s="1167"/>
      <c r="G289" s="1167"/>
      <c r="H289" s="1167"/>
      <c r="I289" s="1188"/>
      <c r="J289" s="139"/>
      <c r="K289" s="86"/>
      <c r="L289" s="1223"/>
      <c r="M289" s="65"/>
      <c r="N289" s="244"/>
      <c r="O289" s="66"/>
      <c r="P289" s="66"/>
      <c r="Q289" s="6"/>
      <c r="R289" s="6"/>
      <c r="S289" s="6"/>
      <c r="T289" s="6"/>
      <c r="U289" s="6"/>
      <c r="V289" s="4"/>
      <c r="W289" s="87"/>
      <c r="X289" s="374"/>
      <c r="Y289" s="641"/>
      <c r="Z289" s="618"/>
      <c r="AA289" s="995"/>
    </row>
    <row r="290" spans="1:27" s="22" customFormat="1" ht="16.5" customHeight="1" x14ac:dyDescent="0.2">
      <c r="A290" s="686"/>
      <c r="B290" s="1112"/>
      <c r="C290" s="1167"/>
      <c r="D290" s="1167"/>
      <c r="E290" s="1167"/>
      <c r="F290" s="1167"/>
      <c r="G290" s="1167"/>
      <c r="H290" s="1167"/>
      <c r="I290" s="1188"/>
      <c r="J290" s="139"/>
      <c r="K290" s="86"/>
      <c r="L290" s="1223"/>
      <c r="M290" s="65"/>
      <c r="N290" s="244"/>
      <c r="O290" s="66"/>
      <c r="P290" s="66"/>
      <c r="Q290" s="6"/>
      <c r="R290" s="6"/>
      <c r="S290" s="6"/>
      <c r="T290" s="6"/>
      <c r="U290" s="6"/>
      <c r="V290" s="4"/>
      <c r="W290" s="87"/>
      <c r="X290" s="374"/>
      <c r="Y290" s="641"/>
      <c r="Z290" s="618"/>
      <c r="AA290" s="995"/>
    </row>
    <row r="291" spans="1:27" s="22" customFormat="1" ht="16.5" customHeight="1" x14ac:dyDescent="0.2">
      <c r="A291" s="1031"/>
      <c r="B291" s="1114"/>
      <c r="C291" s="1196"/>
      <c r="D291" s="1196"/>
      <c r="E291" s="1196"/>
      <c r="F291" s="1196"/>
      <c r="G291" s="1196"/>
      <c r="H291" s="1196"/>
      <c r="I291" s="1197"/>
      <c r="J291" s="140"/>
      <c r="K291" s="141"/>
      <c r="L291" s="1224"/>
      <c r="M291" s="65"/>
      <c r="N291" s="244"/>
      <c r="O291" s="66"/>
      <c r="P291" s="66"/>
      <c r="Q291" s="6"/>
      <c r="R291" s="6"/>
      <c r="S291" s="6"/>
      <c r="T291" s="6"/>
      <c r="U291" s="6"/>
      <c r="V291" s="4"/>
      <c r="W291" s="87"/>
      <c r="X291" s="374"/>
      <c r="Y291" s="641"/>
      <c r="Z291" s="618"/>
      <c r="AA291" s="995"/>
    </row>
    <row r="292" spans="1:27" s="22" customFormat="1" ht="16.5" customHeight="1" x14ac:dyDescent="0.2">
      <c r="A292" s="1024" t="s">
        <v>771</v>
      </c>
      <c r="B292" s="1189" t="s">
        <v>841</v>
      </c>
      <c r="C292" s="1189"/>
      <c r="D292" s="1189"/>
      <c r="E292" s="1189"/>
      <c r="F292" s="1189"/>
      <c r="G292" s="1189"/>
      <c r="H292" s="1189"/>
      <c r="I292" s="1227"/>
      <c r="J292" s="262"/>
      <c r="K292" s="263"/>
      <c r="L292" s="1222"/>
      <c r="M292" s="65"/>
      <c r="N292" s="598" t="s">
        <v>589</v>
      </c>
      <c r="O292" s="66" t="b">
        <v>0</v>
      </c>
      <c r="P292" s="167">
        <f>IF(O292=TRUE,1,0)</f>
        <v>0</v>
      </c>
      <c r="Q292" s="6"/>
      <c r="R292" s="6"/>
      <c r="S292" s="6"/>
      <c r="T292" s="6"/>
      <c r="U292" s="6"/>
      <c r="V292" s="4"/>
      <c r="W292" s="552" t="str">
        <f>IF(OR(Q292=TRUE,R292="NA"),CONCATENATE(N292," "),"")</f>
        <v/>
      </c>
      <c r="X292" s="562" t="str">
        <f>IF(OR(O292=TRUE,Q292=TRUE,R292="NA"),"",CONCATENATE(N292," "))</f>
        <v xml:space="preserve">E9.2, </v>
      </c>
      <c r="Y292" s="643" t="s">
        <v>933</v>
      </c>
      <c r="Z292" s="618"/>
      <c r="AA292" s="995"/>
    </row>
    <row r="293" spans="1:27" s="22" customFormat="1" ht="16.5" customHeight="1" x14ac:dyDescent="0.2">
      <c r="A293" s="1020"/>
      <c r="B293" s="1167"/>
      <c r="C293" s="1167"/>
      <c r="D293" s="1167"/>
      <c r="E293" s="1167"/>
      <c r="F293" s="1167"/>
      <c r="G293" s="1167"/>
      <c r="H293" s="1167"/>
      <c r="I293" s="1188"/>
      <c r="J293" s="139"/>
      <c r="K293" s="86"/>
      <c r="L293" s="1223"/>
      <c r="M293" s="65"/>
      <c r="N293" s="244"/>
      <c r="O293" s="66"/>
      <c r="P293" s="66"/>
      <c r="Q293" s="6"/>
      <c r="R293" s="6"/>
      <c r="S293" s="6"/>
      <c r="T293" s="6"/>
      <c r="U293" s="6"/>
      <c r="V293" s="4"/>
      <c r="W293" s="87"/>
      <c r="X293" s="374"/>
      <c r="Y293" s="641"/>
      <c r="Z293" s="618"/>
      <c r="AA293" s="995"/>
    </row>
    <row r="294" spans="1:27" s="22" customFormat="1" ht="16.5" customHeight="1" x14ac:dyDescent="0.2">
      <c r="A294" s="1020"/>
      <c r="B294" s="1167"/>
      <c r="C294" s="1167"/>
      <c r="D294" s="1167"/>
      <c r="E294" s="1167"/>
      <c r="F294" s="1167"/>
      <c r="G294" s="1167"/>
      <c r="H294" s="1167"/>
      <c r="I294" s="1188"/>
      <c r="J294" s="139"/>
      <c r="K294" s="86"/>
      <c r="L294" s="1223"/>
      <c r="M294" s="65"/>
      <c r="N294" s="244"/>
      <c r="O294" s="66"/>
      <c r="P294" s="66"/>
      <c r="Q294" s="6"/>
      <c r="R294" s="6"/>
      <c r="S294" s="6"/>
      <c r="T294" s="6"/>
      <c r="U294" s="6"/>
      <c r="V294" s="4"/>
      <c r="W294" s="87"/>
      <c r="X294" s="374"/>
      <c r="Y294" s="641"/>
      <c r="Z294" s="618"/>
      <c r="AA294" s="995"/>
    </row>
    <row r="295" spans="1:27" s="22" customFormat="1" ht="16.5" customHeight="1" x14ac:dyDescent="0.2">
      <c r="A295" s="1021"/>
      <c r="B295" s="1196"/>
      <c r="C295" s="1196"/>
      <c r="D295" s="1196"/>
      <c r="E295" s="1196"/>
      <c r="F295" s="1196"/>
      <c r="G295" s="1196"/>
      <c r="H295" s="1196"/>
      <c r="I295" s="1197"/>
      <c r="J295" s="140"/>
      <c r="K295" s="141"/>
      <c r="L295" s="1224"/>
      <c r="M295" s="65"/>
      <c r="N295" s="244"/>
      <c r="O295" s="66"/>
      <c r="P295" s="66"/>
      <c r="Q295" s="6"/>
      <c r="R295" s="6"/>
      <c r="S295" s="6"/>
      <c r="T295" s="6"/>
      <c r="U295" s="6"/>
      <c r="V295" s="4"/>
      <c r="W295" s="87"/>
      <c r="X295" s="374"/>
      <c r="Y295" s="641"/>
      <c r="Z295" s="618"/>
      <c r="AA295" s="995"/>
    </row>
    <row r="296" spans="1:27" s="22" customFormat="1" ht="16.5" customHeight="1" x14ac:dyDescent="0.2">
      <c r="A296" s="1024" t="s">
        <v>772</v>
      </c>
      <c r="B296" s="1189" t="s">
        <v>1506</v>
      </c>
      <c r="C296" s="1189"/>
      <c r="D296" s="1189"/>
      <c r="E296" s="1189"/>
      <c r="F296" s="1189"/>
      <c r="G296" s="1189"/>
      <c r="H296" s="1189"/>
      <c r="I296" s="1227"/>
      <c r="J296" s="262"/>
      <c r="K296" s="263"/>
      <c r="L296" s="1222"/>
      <c r="M296" s="65"/>
      <c r="N296" s="598" t="s">
        <v>590</v>
      </c>
      <c r="O296" s="66" t="b">
        <v>0</v>
      </c>
      <c r="P296" s="167">
        <f>IF(O296=TRUE,1,0)</f>
        <v>0</v>
      </c>
      <c r="Q296" s="6"/>
      <c r="R296" s="6"/>
      <c r="S296" s="6"/>
      <c r="T296" s="6"/>
      <c r="U296" s="6"/>
      <c r="V296" s="4"/>
      <c r="W296" s="552" t="str">
        <f>IF(OR(Q296=TRUE,R296="NA"),CONCATENATE(N296," "),"")</f>
        <v/>
      </c>
      <c r="X296" s="562" t="str">
        <f>IF(OR(O296=TRUE,Q296=TRUE,R296="NA"),"",CONCATENATE(N296," "))</f>
        <v xml:space="preserve">E9.3, </v>
      </c>
      <c r="Y296" s="643" t="s">
        <v>933</v>
      </c>
      <c r="Z296" s="618"/>
      <c r="AA296" s="993"/>
    </row>
    <row r="297" spans="1:27" s="22" customFormat="1" ht="16.5" customHeight="1" x14ac:dyDescent="0.2">
      <c r="A297" s="1020"/>
      <c r="B297" s="1167"/>
      <c r="C297" s="1167"/>
      <c r="D297" s="1167"/>
      <c r="E297" s="1167"/>
      <c r="F297" s="1167"/>
      <c r="G297" s="1167"/>
      <c r="H297" s="1167"/>
      <c r="I297" s="1188"/>
      <c r="J297" s="139"/>
      <c r="K297" s="86"/>
      <c r="L297" s="1223"/>
      <c r="M297" s="65"/>
      <c r="N297" s="244"/>
      <c r="O297" s="66"/>
      <c r="P297" s="66"/>
      <c r="Q297" s="6"/>
      <c r="R297" s="6"/>
      <c r="S297" s="6"/>
      <c r="T297" s="6"/>
      <c r="U297" s="6"/>
      <c r="V297" s="4"/>
      <c r="W297" s="87"/>
      <c r="X297" s="374"/>
      <c r="Y297" s="641"/>
      <c r="Z297" s="618"/>
      <c r="AA297" s="995"/>
    </row>
    <row r="298" spans="1:27" s="22" customFormat="1" ht="16.5" customHeight="1" x14ac:dyDescent="0.2">
      <c r="A298" s="1020"/>
      <c r="B298" s="1167"/>
      <c r="C298" s="1167"/>
      <c r="D298" s="1167"/>
      <c r="E298" s="1167"/>
      <c r="F298" s="1167"/>
      <c r="G298" s="1167"/>
      <c r="H298" s="1167"/>
      <c r="I298" s="1188"/>
      <c r="J298" s="139"/>
      <c r="K298" s="86"/>
      <c r="L298" s="1223"/>
      <c r="M298" s="65"/>
      <c r="N298" s="244"/>
      <c r="O298" s="66"/>
      <c r="P298" s="66"/>
      <c r="Q298" s="6"/>
      <c r="R298" s="6"/>
      <c r="S298" s="6"/>
      <c r="T298" s="6"/>
      <c r="U298" s="6"/>
      <c r="V298" s="4"/>
      <c r="W298" s="87"/>
      <c r="X298" s="374"/>
      <c r="Y298" s="641"/>
      <c r="Z298" s="618"/>
      <c r="AA298" s="995"/>
    </row>
    <row r="299" spans="1:27" s="22" customFormat="1" ht="0.75" customHeight="1" x14ac:dyDescent="0.2">
      <c r="A299" s="1020"/>
      <c r="B299" s="1167"/>
      <c r="C299" s="1167"/>
      <c r="D299" s="1167"/>
      <c r="E299" s="1167"/>
      <c r="F299" s="1167"/>
      <c r="G299" s="1167"/>
      <c r="H299" s="1167"/>
      <c r="I299" s="1188"/>
      <c r="J299" s="139"/>
      <c r="K299" s="86"/>
      <c r="L299" s="1223"/>
      <c r="M299" s="65"/>
      <c r="N299" s="244"/>
      <c r="O299" s="66"/>
      <c r="P299" s="66"/>
      <c r="Q299" s="6"/>
      <c r="R299" s="6"/>
      <c r="S299" s="6"/>
      <c r="T299" s="6"/>
      <c r="U299" s="6"/>
      <c r="V299" s="4"/>
      <c r="W299" s="87"/>
      <c r="X299" s="374"/>
      <c r="Y299" s="641"/>
      <c r="Z299" s="618"/>
      <c r="AA299" s="995"/>
    </row>
    <row r="300" spans="1:27" s="22" customFormat="1" ht="29.25" customHeight="1" x14ac:dyDescent="0.2">
      <c r="A300" s="1021"/>
      <c r="B300" s="1196"/>
      <c r="C300" s="1196"/>
      <c r="D300" s="1196"/>
      <c r="E300" s="1196"/>
      <c r="F300" s="1196"/>
      <c r="G300" s="1196"/>
      <c r="H300" s="1196"/>
      <c r="I300" s="1197"/>
      <c r="J300" s="140"/>
      <c r="K300" s="141"/>
      <c r="L300" s="1224"/>
      <c r="M300" s="65"/>
      <c r="N300" s="244"/>
      <c r="O300" s="66"/>
      <c r="P300" s="66"/>
      <c r="Q300" s="6"/>
      <c r="R300" s="6"/>
      <c r="S300" s="6"/>
      <c r="T300" s="6"/>
      <c r="U300" s="6"/>
      <c r="V300" s="4"/>
      <c r="W300" s="87"/>
      <c r="X300" s="374"/>
      <c r="Y300" s="641"/>
      <c r="Z300" s="618"/>
      <c r="AA300" s="995"/>
    </row>
    <row r="301" spans="1:27" s="22" customFormat="1" ht="16.5" customHeight="1" x14ac:dyDescent="0.2">
      <c r="A301" s="1343" t="s">
        <v>773</v>
      </c>
      <c r="B301" s="1196" t="s">
        <v>1000</v>
      </c>
      <c r="C301" s="1196"/>
      <c r="D301" s="1196"/>
      <c r="E301" s="1196"/>
      <c r="F301" s="1196"/>
      <c r="G301" s="1196"/>
      <c r="H301" s="1196"/>
      <c r="I301" s="1196"/>
      <c r="J301" s="139"/>
      <c r="K301" s="86"/>
      <c r="L301" s="1223"/>
      <c r="M301" s="65"/>
      <c r="N301" s="244" t="s">
        <v>591</v>
      </c>
      <c r="O301" s="66" t="b">
        <v>0</v>
      </c>
      <c r="P301" s="167">
        <f>IF(O301=TRUE,1,0)</f>
        <v>0</v>
      </c>
      <c r="Q301" s="6"/>
      <c r="R301" s="6"/>
      <c r="S301" s="10"/>
      <c r="T301" s="6"/>
      <c r="U301" s="6"/>
      <c r="V301" s="4"/>
      <c r="W301" s="552" t="str">
        <f>IF(OR(Q301=TRUE,R301="NA"),CONCATENATE(N301," "),"")</f>
        <v/>
      </c>
      <c r="X301" s="562" t="str">
        <f>IF(OR(O301=TRUE,Q301=TRUE,R301="NA"),"",CONCATENATE(N301," "))</f>
        <v xml:space="preserve">E9.4, </v>
      </c>
      <c r="Y301" s="625" t="s">
        <v>932</v>
      </c>
      <c r="Z301" s="618"/>
      <c r="AA301" s="995"/>
    </row>
    <row r="302" spans="1:27" s="22" customFormat="1" ht="16.5" customHeight="1" x14ac:dyDescent="0.2">
      <c r="A302" s="1343"/>
      <c r="B302" s="1123"/>
      <c r="C302" s="1123"/>
      <c r="D302" s="1123"/>
      <c r="E302" s="1123"/>
      <c r="F302" s="1123"/>
      <c r="G302" s="1123"/>
      <c r="H302" s="1123"/>
      <c r="I302" s="1123"/>
      <c r="J302" s="139"/>
      <c r="K302" s="86"/>
      <c r="L302" s="1223"/>
      <c r="M302" s="65"/>
      <c r="N302" s="244"/>
      <c r="O302" s="66"/>
      <c r="P302" s="8"/>
      <c r="Q302" s="6"/>
      <c r="R302" s="6"/>
      <c r="S302" s="10"/>
      <c r="T302" s="6"/>
      <c r="U302" s="6"/>
      <c r="V302" s="4"/>
      <c r="W302" s="7"/>
      <c r="X302" s="562"/>
      <c r="Y302" s="641"/>
      <c r="Z302" s="618"/>
      <c r="AA302" s="995"/>
    </row>
    <row r="303" spans="1:27" s="22" customFormat="1" ht="16.5" customHeight="1" x14ac:dyDescent="0.2">
      <c r="A303" s="1344"/>
      <c r="B303" s="1123"/>
      <c r="C303" s="1123"/>
      <c r="D303" s="1123"/>
      <c r="E303" s="1123"/>
      <c r="F303" s="1123"/>
      <c r="G303" s="1123"/>
      <c r="H303" s="1123"/>
      <c r="I303" s="1123"/>
      <c r="J303" s="139"/>
      <c r="K303" s="86"/>
      <c r="L303" s="1224"/>
      <c r="M303" s="65"/>
      <c r="N303" s="244"/>
      <c r="O303" s="66"/>
      <c r="P303" s="66"/>
      <c r="Q303" s="6"/>
      <c r="R303" s="6"/>
      <c r="S303" s="6"/>
      <c r="T303" s="6"/>
      <c r="U303" s="6"/>
      <c r="V303" s="4"/>
      <c r="W303" s="87"/>
      <c r="X303" s="374"/>
      <c r="Y303" s="641"/>
      <c r="Z303" s="618"/>
      <c r="AA303" s="995"/>
    </row>
    <row r="304" spans="1:27" s="22" customFormat="1" ht="16.5" customHeight="1" x14ac:dyDescent="0.2">
      <c r="A304" s="1348" t="s">
        <v>774</v>
      </c>
      <c r="B304" s="1189" t="s">
        <v>1001</v>
      </c>
      <c r="C304" s="1189"/>
      <c r="D304" s="1189"/>
      <c r="E304" s="1189"/>
      <c r="F304" s="1189"/>
      <c r="G304" s="1189"/>
      <c r="H304" s="1189"/>
      <c r="I304" s="1189"/>
      <c r="J304" s="125"/>
      <c r="K304" s="126"/>
      <c r="L304" s="1342"/>
      <c r="M304" s="73"/>
      <c r="N304" s="244" t="s">
        <v>592</v>
      </c>
      <c r="O304" s="66" t="b">
        <v>0</v>
      </c>
      <c r="P304" s="167">
        <f>IF(O304=TRUE,1,0)</f>
        <v>0</v>
      </c>
      <c r="Q304" s="6"/>
      <c r="R304" s="6"/>
      <c r="S304" s="6"/>
      <c r="T304" s="6"/>
      <c r="U304" s="6"/>
      <c r="V304" s="4"/>
      <c r="W304" s="552" t="str">
        <f>IF(OR(Q304=TRUE,R304="NA"),CONCATENATE(N304," "),"")</f>
        <v/>
      </c>
      <c r="X304" s="562" t="str">
        <f>IF(OR(O304=TRUE,Q304=TRUE,R304="NA"),"",CONCATENATE(N304," "))</f>
        <v xml:space="preserve">E9.5, </v>
      </c>
      <c r="Y304" s="641" t="s">
        <v>926</v>
      </c>
      <c r="Z304" s="618"/>
      <c r="AA304" s="995"/>
    </row>
    <row r="305" spans="1:27" s="22" customFormat="1" ht="16.5" customHeight="1" x14ac:dyDescent="0.2">
      <c r="A305" s="1348"/>
      <c r="B305" s="1341" t="s">
        <v>1002</v>
      </c>
      <c r="C305" s="1341"/>
      <c r="D305" s="670"/>
      <c r="E305" s="670"/>
      <c r="F305" s="670"/>
      <c r="G305" s="670"/>
      <c r="H305" s="670"/>
      <c r="I305" s="671"/>
      <c r="J305" s="121"/>
      <c r="K305" s="122"/>
      <c r="L305" s="1342"/>
      <c r="M305" s="73"/>
      <c r="N305" s="244"/>
      <c r="O305" s="66"/>
      <c r="P305" s="66"/>
      <c r="Q305" s="6"/>
      <c r="R305" s="6"/>
      <c r="S305" s="6"/>
      <c r="T305" s="6"/>
      <c r="U305" s="6"/>
      <c r="V305" s="4"/>
      <c r="W305" s="87"/>
      <c r="X305" s="374"/>
      <c r="Y305" s="641"/>
      <c r="Z305" s="618"/>
      <c r="AA305" s="995"/>
    </row>
    <row r="306" spans="1:27" s="22" customFormat="1" ht="16.5" customHeight="1" x14ac:dyDescent="0.2">
      <c r="A306" s="1348"/>
      <c r="B306" s="381" t="s">
        <v>320</v>
      </c>
      <c r="C306" s="308"/>
      <c r="D306" s="451"/>
      <c r="E306" s="451"/>
      <c r="F306" s="451"/>
      <c r="G306" s="451"/>
      <c r="H306" s="451"/>
      <c r="I306" s="451"/>
      <c r="J306" s="121"/>
      <c r="K306" s="122"/>
      <c r="L306" s="1342"/>
      <c r="M306" s="73"/>
      <c r="N306" s="244"/>
      <c r="O306" s="66"/>
      <c r="P306" s="66"/>
      <c r="Q306" s="6"/>
      <c r="R306" s="6"/>
      <c r="S306" s="6"/>
      <c r="T306" s="6"/>
      <c r="U306" s="6"/>
      <c r="V306" s="4"/>
      <c r="W306" s="87"/>
      <c r="X306" s="374"/>
      <c r="Y306" s="641"/>
      <c r="Z306" s="618"/>
      <c r="AA306" s="995"/>
    </row>
    <row r="307" spans="1:27" s="22" customFormat="1" ht="16.5" customHeight="1" x14ac:dyDescent="0.2">
      <c r="A307" s="1348"/>
      <c r="B307" s="452"/>
      <c r="C307" s="1171" t="s">
        <v>425</v>
      </c>
      <c r="D307" s="1171"/>
      <c r="E307" s="1171"/>
      <c r="F307" s="1171"/>
      <c r="G307" s="1171"/>
      <c r="H307" s="1171"/>
      <c r="I307" s="1171"/>
      <c r="J307" s="139"/>
      <c r="K307" s="86"/>
      <c r="L307" s="1342"/>
      <c r="M307" s="73"/>
      <c r="N307" s="244"/>
      <c r="O307" s="66"/>
      <c r="P307" s="66"/>
      <c r="Q307" s="6"/>
      <c r="R307" s="6"/>
      <c r="S307" s="6"/>
      <c r="T307" s="6"/>
      <c r="U307" s="6"/>
      <c r="V307" s="4"/>
      <c r="W307" s="87"/>
      <c r="X307" s="374"/>
      <c r="Y307" s="641"/>
      <c r="Z307" s="618"/>
      <c r="AA307" s="995"/>
    </row>
    <row r="308" spans="1:27" s="22" customFormat="1" ht="16.5" customHeight="1" x14ac:dyDescent="0.2">
      <c r="A308" s="1348"/>
      <c r="B308" s="452"/>
      <c r="C308" s="1171" t="s">
        <v>426</v>
      </c>
      <c r="D308" s="1171"/>
      <c r="E308" s="1171"/>
      <c r="F308" s="1171"/>
      <c r="G308" s="1171"/>
      <c r="H308" s="1171"/>
      <c r="I308" s="1171"/>
      <c r="J308" s="139"/>
      <c r="K308" s="86"/>
      <c r="L308" s="1342"/>
      <c r="M308" s="73"/>
      <c r="N308" s="244"/>
      <c r="O308" s="66"/>
      <c r="P308" s="66"/>
      <c r="Q308" s="6"/>
      <c r="R308" s="6"/>
      <c r="S308" s="6"/>
      <c r="T308" s="6"/>
      <c r="U308" s="6"/>
      <c r="V308" s="4"/>
      <c r="W308" s="87"/>
      <c r="X308" s="374"/>
      <c r="Y308" s="641"/>
      <c r="Z308" s="618"/>
      <c r="AA308" s="995"/>
    </row>
    <row r="309" spans="1:27" s="22" customFormat="1" ht="16.5" customHeight="1" x14ac:dyDescent="0.2">
      <c r="A309" s="1348"/>
      <c r="B309" s="452"/>
      <c r="C309" s="1167" t="s">
        <v>476</v>
      </c>
      <c r="D309" s="1167"/>
      <c r="E309" s="1167"/>
      <c r="F309" s="1167"/>
      <c r="G309" s="1167"/>
      <c r="H309" s="1167"/>
      <c r="I309" s="1167"/>
      <c r="J309" s="121"/>
      <c r="K309" s="122"/>
      <c r="L309" s="1342"/>
      <c r="M309" s="73"/>
      <c r="N309" s="244"/>
      <c r="O309" s="66"/>
      <c r="P309" s="66"/>
      <c r="Q309" s="6"/>
      <c r="R309" s="6"/>
      <c r="S309" s="6"/>
      <c r="T309" s="6"/>
      <c r="U309" s="6"/>
      <c r="V309" s="4"/>
      <c r="W309" s="87"/>
      <c r="X309" s="374"/>
      <c r="Y309" s="641"/>
      <c r="Z309" s="618"/>
      <c r="AA309" s="995"/>
    </row>
    <row r="310" spans="1:27" s="22" customFormat="1" ht="16.5" customHeight="1" x14ac:dyDescent="0.2">
      <c r="A310" s="1348"/>
      <c r="B310" s="452"/>
      <c r="C310" s="1167"/>
      <c r="D310" s="1167"/>
      <c r="E310" s="1167"/>
      <c r="F310" s="1167"/>
      <c r="G310" s="1167"/>
      <c r="H310" s="1167"/>
      <c r="I310" s="1167"/>
      <c r="J310" s="121"/>
      <c r="K310" s="122"/>
      <c r="L310" s="1342"/>
      <c r="M310" s="73"/>
      <c r="N310" s="244"/>
      <c r="O310" s="66"/>
      <c r="P310" s="66"/>
      <c r="Q310" s="6"/>
      <c r="R310" s="6"/>
      <c r="S310" s="6"/>
      <c r="T310" s="6"/>
      <c r="U310" s="6"/>
      <c r="V310" s="4"/>
      <c r="W310" s="87"/>
      <c r="X310" s="374"/>
      <c r="Y310" s="641"/>
      <c r="Z310" s="618"/>
      <c r="AA310" s="995"/>
    </row>
    <row r="311" spans="1:27" s="22" customFormat="1" ht="16.5" customHeight="1" x14ac:dyDescent="0.2">
      <c r="A311" s="1348"/>
      <c r="B311" s="452"/>
      <c r="C311" s="1167"/>
      <c r="D311" s="1167"/>
      <c r="E311" s="1167"/>
      <c r="F311" s="1167"/>
      <c r="G311" s="1167"/>
      <c r="H311" s="1167"/>
      <c r="I311" s="1167"/>
      <c r="J311" s="121"/>
      <c r="K311" s="122"/>
      <c r="L311" s="1342"/>
      <c r="M311" s="73"/>
      <c r="N311" s="244"/>
      <c r="O311" s="66"/>
      <c r="P311" s="66"/>
      <c r="Q311" s="6"/>
      <c r="R311" s="6"/>
      <c r="S311" s="6"/>
      <c r="T311" s="6"/>
      <c r="U311" s="6"/>
      <c r="V311" s="4"/>
      <c r="W311" s="87"/>
      <c r="X311" s="374"/>
      <c r="Y311" s="641"/>
      <c r="Z311" s="618"/>
      <c r="AA311" s="995"/>
    </row>
    <row r="312" spans="1:27" s="22" customFormat="1" ht="16.5" customHeight="1" x14ac:dyDescent="0.2">
      <c r="A312" s="1348"/>
      <c r="B312" s="452"/>
      <c r="C312" s="1184" t="s">
        <v>226</v>
      </c>
      <c r="D312" s="1184"/>
      <c r="E312" s="1339" t="s">
        <v>319</v>
      </c>
      <c r="F312" s="1339"/>
      <c r="G312" s="1339"/>
      <c r="H312" s="1339"/>
      <c r="I312" s="1340"/>
      <c r="J312" s="123"/>
      <c r="K312" s="124"/>
      <c r="L312" s="1342"/>
      <c r="M312" s="73"/>
      <c r="N312" s="244"/>
      <c r="O312" s="66"/>
      <c r="P312" s="66"/>
      <c r="Q312" s="6"/>
      <c r="R312" s="6"/>
      <c r="S312" s="6"/>
      <c r="T312" s="6"/>
      <c r="U312" s="6"/>
      <c r="V312" s="4"/>
      <c r="W312" s="87"/>
      <c r="X312" s="374"/>
      <c r="Y312" s="641"/>
      <c r="Z312" s="618"/>
      <c r="AA312" s="995"/>
    </row>
    <row r="313" spans="1:27" s="22" customFormat="1" ht="16.5" customHeight="1" x14ac:dyDescent="0.2">
      <c r="A313" s="1348" t="s">
        <v>775</v>
      </c>
      <c r="B313" s="1169" t="s">
        <v>163</v>
      </c>
      <c r="C313" s="1169"/>
      <c r="D313" s="1169"/>
      <c r="E313" s="1169"/>
      <c r="F313" s="1169"/>
      <c r="G313" s="1169"/>
      <c r="H313" s="1169"/>
      <c r="I313" s="1169"/>
      <c r="J313" s="125"/>
      <c r="K313" s="126"/>
      <c r="L313" s="1342"/>
      <c r="M313" s="73"/>
      <c r="N313" s="244" t="s">
        <v>752</v>
      </c>
      <c r="O313" s="66" t="b">
        <v>0</v>
      </c>
      <c r="P313" s="167">
        <f>IF(O313=TRUE,1,0)</f>
        <v>0</v>
      </c>
      <c r="Q313" s="6"/>
      <c r="R313" s="6"/>
      <c r="S313" s="6"/>
      <c r="T313" s="6"/>
      <c r="U313" s="6"/>
      <c r="V313" s="4"/>
      <c r="W313" s="552" t="str">
        <f>IF(OR(Q313=TRUE,R313="NA"),CONCATENATE(N313," "),"")</f>
        <v/>
      </c>
      <c r="X313" s="562" t="str">
        <f>IF(OR(O313=TRUE,Q313=TRUE,R313="NA"),"",CONCATENATE(N313," "))</f>
        <v xml:space="preserve">E9.6, </v>
      </c>
      <c r="Y313" s="641"/>
      <c r="Z313" s="618"/>
      <c r="AA313" s="995"/>
    </row>
    <row r="314" spans="1:27" s="22" customFormat="1" ht="16.5" customHeight="1" x14ac:dyDescent="0.2">
      <c r="A314" s="1348"/>
      <c r="B314" s="381" t="s">
        <v>320</v>
      </c>
      <c r="C314" s="87"/>
      <c r="D314" s="434"/>
      <c r="E314" s="434"/>
      <c r="F314" s="434"/>
      <c r="G314" s="434"/>
      <c r="H314" s="434"/>
      <c r="I314" s="434"/>
      <c r="J314" s="121"/>
      <c r="K314" s="122"/>
      <c r="L314" s="1342"/>
      <c r="M314" s="73"/>
      <c r="N314" s="244"/>
      <c r="O314" s="66"/>
      <c r="P314" s="27"/>
      <c r="Q314" s="6"/>
      <c r="R314" s="6"/>
      <c r="S314" s="6"/>
      <c r="T314" s="6"/>
      <c r="U314" s="6"/>
      <c r="V314" s="4"/>
      <c r="W314" s="87"/>
      <c r="X314" s="374"/>
      <c r="Y314" s="641"/>
      <c r="Z314" s="618"/>
      <c r="AA314" s="995"/>
    </row>
    <row r="315" spans="1:27" s="22" customFormat="1" ht="16.5" customHeight="1" x14ac:dyDescent="0.2">
      <c r="A315" s="1348"/>
      <c r="B315" s="452"/>
      <c r="C315" s="1171" t="s">
        <v>262</v>
      </c>
      <c r="D315" s="1171"/>
      <c r="E315" s="1171"/>
      <c r="F315" s="1171"/>
      <c r="G315" s="1171"/>
      <c r="H315" s="1171"/>
      <c r="I315" s="1171"/>
      <c r="J315" s="121"/>
      <c r="K315" s="122"/>
      <c r="L315" s="1342"/>
      <c r="M315" s="73"/>
      <c r="N315" s="244"/>
      <c r="O315" s="231"/>
      <c r="P315" s="231"/>
      <c r="Q315" s="6"/>
      <c r="R315" s="6"/>
      <c r="S315" s="6"/>
      <c r="T315" s="6"/>
      <c r="U315" s="6"/>
      <c r="V315" s="4"/>
      <c r="W315" s="87"/>
      <c r="X315" s="374"/>
      <c r="Y315" s="641"/>
      <c r="Z315" s="618"/>
      <c r="AA315" s="995"/>
    </row>
    <row r="316" spans="1:27" s="22" customFormat="1" ht="16.5" customHeight="1" x14ac:dyDescent="0.2">
      <c r="A316" s="1348"/>
      <c r="B316" s="452"/>
      <c r="C316" s="1171" t="s">
        <v>263</v>
      </c>
      <c r="D316" s="1171"/>
      <c r="E316" s="1171"/>
      <c r="F316" s="1171"/>
      <c r="G316" s="1171"/>
      <c r="H316" s="1171"/>
      <c r="I316" s="1171"/>
      <c r="J316" s="121"/>
      <c r="K316" s="122"/>
      <c r="L316" s="1342"/>
      <c r="M316" s="73"/>
      <c r="N316" s="244"/>
      <c r="O316" s="231"/>
      <c r="P316" s="231"/>
      <c r="Q316" s="6"/>
      <c r="R316" s="6"/>
      <c r="S316" s="6"/>
      <c r="T316" s="6"/>
      <c r="U316" s="6"/>
      <c r="V316" s="4"/>
      <c r="W316" s="87"/>
      <c r="X316" s="374"/>
      <c r="Y316" s="641"/>
      <c r="Z316" s="618"/>
      <c r="AA316" s="995"/>
    </row>
    <row r="317" spans="1:27" s="22" customFormat="1" ht="16.5" customHeight="1" x14ac:dyDescent="0.2">
      <c r="A317" s="1348"/>
      <c r="B317" s="452"/>
      <c r="C317" s="1184" t="s">
        <v>264</v>
      </c>
      <c r="D317" s="1184"/>
      <c r="E317" s="1184"/>
      <c r="F317" s="1184"/>
      <c r="G317" s="1184"/>
      <c r="H317" s="1184"/>
      <c r="I317" s="1184"/>
      <c r="J317" s="123"/>
      <c r="K317" s="124"/>
      <c r="L317" s="1342"/>
      <c r="M317" s="73"/>
      <c r="N317" s="244"/>
      <c r="O317" s="231"/>
      <c r="P317" s="231"/>
      <c r="Q317" s="6"/>
      <c r="R317" s="6"/>
      <c r="S317" s="6"/>
      <c r="T317" s="6"/>
      <c r="U317" s="6"/>
      <c r="V317" s="4"/>
      <c r="W317" s="87"/>
      <c r="X317" s="374"/>
      <c r="Y317" s="641"/>
      <c r="Z317" s="618"/>
      <c r="AA317" s="995"/>
    </row>
    <row r="318" spans="1:27" s="22" customFormat="1" ht="16.5" customHeight="1" x14ac:dyDescent="0.2">
      <c r="A318" s="1348" t="s">
        <v>776</v>
      </c>
      <c r="B318" s="1186" t="s">
        <v>793</v>
      </c>
      <c r="C318" s="1186"/>
      <c r="D318" s="1186"/>
      <c r="E318" s="1186"/>
      <c r="F318" s="1186"/>
      <c r="G318" s="1186"/>
      <c r="H318" s="1186"/>
      <c r="I318" s="1186"/>
      <c r="J318" s="125"/>
      <c r="K318" s="126"/>
      <c r="L318" s="1342"/>
      <c r="M318" s="65"/>
      <c r="N318" s="244" t="s">
        <v>844</v>
      </c>
      <c r="O318" s="66" t="b">
        <v>0</v>
      </c>
      <c r="P318" s="167">
        <f>IF(O318=TRUE,1,0)</f>
        <v>0</v>
      </c>
      <c r="Q318" s="6"/>
      <c r="R318" s="6"/>
      <c r="S318" s="6"/>
      <c r="T318" s="6"/>
      <c r="U318" s="6"/>
      <c r="V318" s="4"/>
      <c r="W318" s="552" t="str">
        <f>IF(OR(Q318=TRUE,R318="NA"),CONCATENATE(N318," "),"")</f>
        <v/>
      </c>
      <c r="X318" s="562" t="str">
        <f>IF(OR(O318=TRUE,Q318=TRUE,R318="NA"),"",CONCATENATE(N318," "))</f>
        <v xml:space="preserve">E9.7, </v>
      </c>
      <c r="Y318" s="625" t="s">
        <v>931</v>
      </c>
      <c r="Z318" s="618"/>
      <c r="AA318" s="995"/>
    </row>
    <row r="319" spans="1:27" s="22" customFormat="1" ht="16.5" customHeight="1" x14ac:dyDescent="0.2">
      <c r="A319" s="1348"/>
      <c r="B319" s="1186"/>
      <c r="C319" s="1186"/>
      <c r="D319" s="1186"/>
      <c r="E319" s="1186"/>
      <c r="F319" s="1186"/>
      <c r="G319" s="1186"/>
      <c r="H319" s="1186"/>
      <c r="I319" s="1186"/>
      <c r="J319" s="121"/>
      <c r="K319" s="122"/>
      <c r="L319" s="1342"/>
      <c r="M319" s="65"/>
      <c r="N319" s="244"/>
      <c r="O319" s="66"/>
      <c r="P319" s="8"/>
      <c r="Q319" s="6"/>
      <c r="R319" s="6"/>
      <c r="S319" s="6"/>
      <c r="T319" s="6"/>
      <c r="U319" s="6"/>
      <c r="V319" s="4"/>
      <c r="W319" s="7"/>
      <c r="X319" s="562"/>
      <c r="Y319" s="641"/>
      <c r="Z319" s="618"/>
      <c r="AA319" s="995"/>
    </row>
    <row r="320" spans="1:27" s="22" customFormat="1" ht="16.5" customHeight="1" x14ac:dyDescent="0.2">
      <c r="A320" s="1348"/>
      <c r="B320" s="1186"/>
      <c r="C320" s="1186"/>
      <c r="D320" s="1186"/>
      <c r="E320" s="1186"/>
      <c r="F320" s="1186"/>
      <c r="G320" s="1186"/>
      <c r="H320" s="1186"/>
      <c r="I320" s="1186"/>
      <c r="J320" s="123"/>
      <c r="K320" s="124"/>
      <c r="L320" s="1342"/>
      <c r="M320" s="65"/>
      <c r="N320" s="244"/>
      <c r="O320" s="66"/>
      <c r="P320" s="66"/>
      <c r="Q320" s="6"/>
      <c r="R320" s="6"/>
      <c r="S320" s="6"/>
      <c r="T320" s="6"/>
      <c r="U320" s="6"/>
      <c r="V320" s="4"/>
      <c r="W320" s="87"/>
      <c r="X320" s="374"/>
      <c r="Y320" s="641"/>
      <c r="Z320" s="618"/>
      <c r="AA320" s="995"/>
    </row>
    <row r="321" spans="1:27" s="22" customFormat="1" ht="16.5" customHeight="1" x14ac:dyDescent="0.2">
      <c r="A321" s="1348" t="s">
        <v>842</v>
      </c>
      <c r="B321" s="1319" t="s">
        <v>477</v>
      </c>
      <c r="C321" s="1319"/>
      <c r="D321" s="1319"/>
      <c r="E321" s="1319"/>
      <c r="F321" s="1319"/>
      <c r="G321" s="1319"/>
      <c r="H321" s="1319"/>
      <c r="I321" s="1319"/>
      <c r="J321" s="125"/>
      <c r="K321" s="126"/>
      <c r="L321" s="1342"/>
      <c r="M321" s="65"/>
      <c r="N321" s="244" t="s">
        <v>845</v>
      </c>
      <c r="O321" s="66" t="b">
        <v>0</v>
      </c>
      <c r="P321" s="167">
        <f>IF(O321=TRUE,1,0)</f>
        <v>0</v>
      </c>
      <c r="Q321" s="6"/>
      <c r="R321" s="6"/>
      <c r="S321" s="6"/>
      <c r="T321" s="6"/>
      <c r="U321" s="6"/>
      <c r="V321" s="4"/>
      <c r="W321" s="552" t="str">
        <f>IF(OR(Q321=TRUE,R321="NA"),CONCATENATE(N321," "),"")</f>
        <v/>
      </c>
      <c r="X321" s="562" t="str">
        <f>IF(OR(O321=TRUE,Q321=TRUE,R321="NA"),"",CONCATENATE(N321," "))</f>
        <v xml:space="preserve">E9.8, </v>
      </c>
      <c r="Y321" s="641"/>
      <c r="Z321" s="618"/>
      <c r="AA321" s="995"/>
    </row>
    <row r="322" spans="1:27" s="22" customFormat="1" ht="16.5" customHeight="1" x14ac:dyDescent="0.2">
      <c r="A322" s="1348"/>
      <c r="B322" s="1319"/>
      <c r="C322" s="1319"/>
      <c r="D322" s="1319"/>
      <c r="E322" s="1319"/>
      <c r="F322" s="1319"/>
      <c r="G322" s="1319"/>
      <c r="H322" s="1319"/>
      <c r="I322" s="1319"/>
      <c r="J322" s="123"/>
      <c r="K322" s="124"/>
      <c r="L322" s="1342"/>
      <c r="M322" s="65"/>
      <c r="N322" s="244"/>
      <c r="O322" s="9"/>
      <c r="P322" s="9"/>
      <c r="Q322" s="6"/>
      <c r="R322" s="6"/>
      <c r="S322" s="6"/>
      <c r="T322" s="6"/>
      <c r="U322" s="6"/>
      <c r="V322" s="4"/>
      <c r="W322" s="87"/>
      <c r="X322" s="347"/>
      <c r="Y322" s="641"/>
      <c r="Z322" s="618"/>
      <c r="AA322" s="995"/>
    </row>
    <row r="323" spans="1:27" ht="16.5" customHeight="1" x14ac:dyDescent="0.2">
      <c r="A323" s="1376" t="s">
        <v>843</v>
      </c>
      <c r="B323" s="1240" t="s">
        <v>464</v>
      </c>
      <c r="C323" s="1240"/>
      <c r="D323" s="1240"/>
      <c r="E323" s="1240"/>
      <c r="F323" s="1240"/>
      <c r="G323" s="1240"/>
      <c r="H323" s="1240"/>
      <c r="I323" s="1241"/>
      <c r="J323" s="1143" t="s">
        <v>450</v>
      </c>
      <c r="K323" s="1144"/>
      <c r="L323" s="1345"/>
      <c r="M323" s="60"/>
      <c r="N323" s="58"/>
      <c r="O323" s="9"/>
      <c r="P323" s="9"/>
      <c r="AA323" s="995"/>
    </row>
    <row r="324" spans="1:27" ht="18.75" customHeight="1" thickBot="1" x14ac:dyDescent="0.25">
      <c r="A324" s="1377"/>
      <c r="B324" s="1242"/>
      <c r="C324" s="1242"/>
      <c r="D324" s="1242"/>
      <c r="E324" s="1242"/>
      <c r="F324" s="1242"/>
      <c r="G324" s="1242"/>
      <c r="H324" s="1242"/>
      <c r="I324" s="1243"/>
      <c r="J324" s="1145"/>
      <c r="K324" s="1146"/>
      <c r="L324" s="1346"/>
      <c r="M324" s="60"/>
      <c r="N324" s="58"/>
      <c r="AA324" s="995"/>
    </row>
    <row r="325" spans="1:27" ht="4.5" customHeight="1" x14ac:dyDescent="0.2">
      <c r="A325" s="214"/>
      <c r="B325" s="22"/>
      <c r="C325" s="22"/>
      <c r="D325" s="22"/>
      <c r="E325" s="22"/>
      <c r="F325" s="22"/>
      <c r="G325" s="22"/>
      <c r="H325" s="22"/>
      <c r="I325" s="22"/>
      <c r="K325" s="16"/>
      <c r="L325" s="215"/>
      <c r="M325" s="60"/>
      <c r="N325" s="58"/>
    </row>
    <row r="326" spans="1:27" ht="4.5" customHeight="1" x14ac:dyDescent="0.2">
      <c r="Q326" s="8"/>
    </row>
    <row r="327" spans="1:27" ht="15" customHeight="1" thickBot="1" x14ac:dyDescent="0.25">
      <c r="B327" s="213" t="s">
        <v>427</v>
      </c>
      <c r="C327" s="193"/>
      <c r="D327" s="193"/>
      <c r="E327" s="193"/>
      <c r="F327" s="193"/>
      <c r="G327" s="193"/>
      <c r="H327" s="193"/>
      <c r="I327" s="193"/>
      <c r="J327" s="1347" t="s">
        <v>8</v>
      </c>
      <c r="K327" s="1347"/>
      <c r="O327" s="4"/>
      <c r="P327" s="4"/>
    </row>
    <row r="328" spans="1:27" ht="15.75" customHeight="1" thickTop="1" thickBot="1" x14ac:dyDescent="0.25">
      <c r="B328" s="193" t="s">
        <v>303</v>
      </c>
      <c r="C328" s="193"/>
      <c r="D328" s="193"/>
      <c r="E328" s="193"/>
      <c r="F328" s="193"/>
      <c r="G328" s="193"/>
      <c r="H328" s="193"/>
      <c r="I328" s="193"/>
      <c r="J328" s="1337" t="str">
        <f>IF(COUNTIF(I334:I339,"No")&gt;0,"No","Yes")</f>
        <v>No</v>
      </c>
      <c r="K328" s="1338"/>
      <c r="O328" s="4"/>
      <c r="P328" s="4"/>
    </row>
    <row r="329" spans="1:27" ht="15.75" customHeight="1" thickTop="1" thickBot="1" x14ac:dyDescent="0.25">
      <c r="B329" s="193" t="s">
        <v>341</v>
      </c>
      <c r="C329" s="193"/>
      <c r="D329" s="193"/>
      <c r="E329" s="193"/>
      <c r="F329" s="193"/>
      <c r="G329" s="193"/>
      <c r="H329" s="193"/>
      <c r="I329" s="193"/>
      <c r="J329" s="1364">
        <f>ROUNDDOWN(L340/J340,2)</f>
        <v>0</v>
      </c>
      <c r="K329" s="1365"/>
      <c r="O329" s="4"/>
      <c r="P329" s="4"/>
    </row>
    <row r="330" spans="1:27" ht="15" customHeight="1" thickTop="1" x14ac:dyDescent="0.2"/>
    <row r="331" spans="1:27" ht="14.25" customHeight="1" x14ac:dyDescent="0.2">
      <c r="B331" s="1353" t="s">
        <v>306</v>
      </c>
      <c r="C331" s="1354"/>
      <c r="D331" s="1354"/>
      <c r="E331" s="1354"/>
      <c r="F331" s="1354"/>
      <c r="G331" s="1354"/>
      <c r="H331" s="1355"/>
      <c r="I331" s="1330" t="s">
        <v>374</v>
      </c>
      <c r="J331" s="1333" t="s">
        <v>339</v>
      </c>
      <c r="K331" s="1334"/>
      <c r="L331" s="1375" t="s">
        <v>340</v>
      </c>
      <c r="M331" s="74"/>
      <c r="N331" s="72"/>
      <c r="O331" s="5"/>
      <c r="P331" s="5"/>
    </row>
    <row r="332" spans="1:27" ht="19.149999999999999" customHeight="1" x14ac:dyDescent="0.2">
      <c r="B332" s="1356"/>
      <c r="C332" s="1357"/>
      <c r="D332" s="1357"/>
      <c r="E332" s="1357"/>
      <c r="F332" s="1357"/>
      <c r="G332" s="1357"/>
      <c r="H332" s="1358"/>
      <c r="I332" s="1331"/>
      <c r="J332" s="1333"/>
      <c r="K332" s="1334"/>
      <c r="L332" s="1375"/>
      <c r="M332" s="74"/>
      <c r="N332" s="72"/>
      <c r="O332" s="505" t="s">
        <v>228</v>
      </c>
      <c r="P332" s="505"/>
      <c r="Q332" s="505"/>
      <c r="R332" s="12"/>
      <c r="S332" s="38" t="s">
        <v>230</v>
      </c>
      <c r="T332" s="39"/>
      <c r="U332" s="40"/>
      <c r="V332" s="515" t="s">
        <v>257</v>
      </c>
    </row>
    <row r="333" spans="1:27" ht="17.25" customHeight="1" x14ac:dyDescent="0.2">
      <c r="B333" s="1359"/>
      <c r="C333" s="1360"/>
      <c r="D333" s="1360"/>
      <c r="E333" s="1360"/>
      <c r="F333" s="1360"/>
      <c r="G333" s="1360"/>
      <c r="H333" s="1361"/>
      <c r="I333" s="1332"/>
      <c r="J333" s="1333"/>
      <c r="K333" s="1334"/>
      <c r="L333" s="1375"/>
      <c r="M333" s="74"/>
      <c r="N333" s="72"/>
      <c r="O333" s="42" t="s">
        <v>164</v>
      </c>
      <c r="P333" s="42" t="s">
        <v>165</v>
      </c>
      <c r="Q333" s="42" t="s">
        <v>166</v>
      </c>
      <c r="R333" s="42"/>
      <c r="S333" s="42" t="s">
        <v>165</v>
      </c>
      <c r="T333" s="42" t="s">
        <v>164</v>
      </c>
      <c r="U333" s="42" t="s">
        <v>166</v>
      </c>
      <c r="V333" s="516"/>
    </row>
    <row r="334" spans="1:27" ht="16.5" customHeight="1" x14ac:dyDescent="0.2">
      <c r="B334" s="205" t="str">
        <f>A14</f>
        <v>Control Environment</v>
      </c>
      <c r="C334" s="206"/>
      <c r="D334" s="206"/>
      <c r="E334" s="206"/>
      <c r="F334" s="206"/>
      <c r="G334" s="206"/>
      <c r="H334" s="241" t="str">
        <f>IF(V334&gt;0,"Error!","")</f>
        <v/>
      </c>
      <c r="I334" s="560" t="str">
        <f t="shared" ref="I334:I339" si="0">IF(T334-U334=S334,"Yes","No")</f>
        <v>No</v>
      </c>
      <c r="J334" s="1335">
        <f t="shared" ref="J334:J339" si="1">O334</f>
        <v>24</v>
      </c>
      <c r="K334" s="1336"/>
      <c r="L334" s="585">
        <f t="shared" ref="L334:L340" si="2">P334+Q334</f>
        <v>0</v>
      </c>
      <c r="M334" s="75"/>
      <c r="N334" s="76"/>
      <c r="O334" s="44">
        <f>O14</f>
        <v>24</v>
      </c>
      <c r="P334" s="44">
        <f>P14</f>
        <v>0</v>
      </c>
      <c r="Q334" s="44">
        <f>Q14</f>
        <v>0</v>
      </c>
      <c r="R334" s="44"/>
      <c r="S334" s="44">
        <f>S14</f>
        <v>0</v>
      </c>
      <c r="T334" s="44">
        <f>T14</f>
        <v>4</v>
      </c>
      <c r="U334" s="44">
        <f>U14</f>
        <v>0</v>
      </c>
      <c r="V334" s="44">
        <f>V14</f>
        <v>0</v>
      </c>
    </row>
    <row r="335" spans="1:27" ht="15" customHeight="1" x14ac:dyDescent="0.2">
      <c r="B335" s="207" t="str">
        <f>A130</f>
        <v>Control Activities</v>
      </c>
      <c r="C335" s="206"/>
      <c r="D335" s="206"/>
      <c r="E335" s="206"/>
      <c r="F335" s="206"/>
      <c r="G335" s="206"/>
      <c r="H335" s="241" t="str">
        <f t="shared" ref="H335:H339" si="3">IF(V335&gt;0,"Error!","")</f>
        <v/>
      </c>
      <c r="I335" s="560" t="str">
        <f t="shared" si="0"/>
        <v>No</v>
      </c>
      <c r="J335" s="1335">
        <f t="shared" si="1"/>
        <v>11</v>
      </c>
      <c r="K335" s="1336"/>
      <c r="L335" s="585">
        <f t="shared" si="2"/>
        <v>0</v>
      </c>
      <c r="M335" s="75"/>
      <c r="N335" s="76"/>
      <c r="O335" s="44">
        <f>O130</f>
        <v>11</v>
      </c>
      <c r="P335" s="44">
        <f>P130</f>
        <v>0</v>
      </c>
      <c r="Q335" s="44">
        <f>Q130</f>
        <v>0</v>
      </c>
      <c r="R335" s="44"/>
      <c r="S335" s="44">
        <f>S130</f>
        <v>0</v>
      </c>
      <c r="T335" s="44">
        <f>T130</f>
        <v>1</v>
      </c>
      <c r="U335" s="44">
        <f>U130</f>
        <v>0</v>
      </c>
      <c r="V335" s="44">
        <f>V130</f>
        <v>0</v>
      </c>
    </row>
    <row r="336" spans="1:27" ht="15" customHeight="1" x14ac:dyDescent="0.2">
      <c r="B336" s="207" t="str">
        <f>A177</f>
        <v xml:space="preserve">System Controls </v>
      </c>
      <c r="C336" s="206"/>
      <c r="D336" s="206"/>
      <c r="E336" s="206"/>
      <c r="F336" s="206"/>
      <c r="G336" s="206"/>
      <c r="H336" s="241" t="str">
        <f t="shared" si="3"/>
        <v/>
      </c>
      <c r="I336" s="560" t="str">
        <f t="shared" si="0"/>
        <v>No</v>
      </c>
      <c r="J336" s="1335">
        <f t="shared" si="1"/>
        <v>14</v>
      </c>
      <c r="K336" s="1336"/>
      <c r="L336" s="585">
        <f t="shared" si="2"/>
        <v>0</v>
      </c>
      <c r="M336" s="75"/>
      <c r="N336" s="76"/>
      <c r="O336" s="44">
        <f>O177</f>
        <v>14</v>
      </c>
      <c r="P336" s="44">
        <f>P177</f>
        <v>0</v>
      </c>
      <c r="Q336" s="44">
        <f>Q177</f>
        <v>0</v>
      </c>
      <c r="R336" s="44"/>
      <c r="S336" s="44">
        <f>S177</f>
        <v>0</v>
      </c>
      <c r="T336" s="44">
        <f>T177</f>
        <v>1</v>
      </c>
      <c r="U336" s="44">
        <f>U177</f>
        <v>0</v>
      </c>
      <c r="V336" s="44">
        <f>V177</f>
        <v>0</v>
      </c>
    </row>
    <row r="337" spans="1:27" ht="15" customHeight="1" x14ac:dyDescent="0.2">
      <c r="B337" s="207" t="str">
        <f>A228</f>
        <v>Change Management</v>
      </c>
      <c r="C337" s="206"/>
      <c r="D337" s="206"/>
      <c r="E337" s="206"/>
      <c r="F337" s="206"/>
      <c r="G337" s="206"/>
      <c r="H337" s="241" t="str">
        <f t="shared" si="3"/>
        <v/>
      </c>
      <c r="I337" s="560" t="str">
        <f t="shared" si="0"/>
        <v>No</v>
      </c>
      <c r="J337" s="1335">
        <f t="shared" si="1"/>
        <v>5</v>
      </c>
      <c r="K337" s="1336"/>
      <c r="L337" s="585">
        <f t="shared" si="2"/>
        <v>0</v>
      </c>
      <c r="M337" s="75"/>
      <c r="N337" s="76"/>
      <c r="O337" s="44">
        <f>O228</f>
        <v>5</v>
      </c>
      <c r="P337" s="44">
        <f t="shared" ref="P337:V337" si="4">P228</f>
        <v>0</v>
      </c>
      <c r="Q337" s="44">
        <f t="shared" si="4"/>
        <v>0</v>
      </c>
      <c r="R337" s="44"/>
      <c r="S337" s="44">
        <f t="shared" si="4"/>
        <v>0</v>
      </c>
      <c r="T337" s="44">
        <f t="shared" si="4"/>
        <v>1</v>
      </c>
      <c r="U337" s="44">
        <f t="shared" si="4"/>
        <v>0</v>
      </c>
      <c r="V337" s="44">
        <f t="shared" si="4"/>
        <v>0</v>
      </c>
    </row>
    <row r="338" spans="1:27" ht="15" customHeight="1" x14ac:dyDescent="0.2">
      <c r="B338" s="207" t="str">
        <f>A254</f>
        <v xml:space="preserve">Information and Communication </v>
      </c>
      <c r="C338" s="206"/>
      <c r="D338" s="206"/>
      <c r="E338" s="206"/>
      <c r="F338" s="206"/>
      <c r="G338" s="206"/>
      <c r="H338" s="241" t="str">
        <f t="shared" si="3"/>
        <v/>
      </c>
      <c r="I338" s="560" t="str">
        <f t="shared" si="0"/>
        <v>No</v>
      </c>
      <c r="J338" s="1335">
        <f t="shared" si="1"/>
        <v>5</v>
      </c>
      <c r="K338" s="1336"/>
      <c r="L338" s="585">
        <f t="shared" si="2"/>
        <v>0</v>
      </c>
      <c r="M338" s="75"/>
      <c r="N338" s="76"/>
      <c r="O338" s="44">
        <f>O254</f>
        <v>5</v>
      </c>
      <c r="P338" s="44">
        <f t="shared" ref="P338:V338" si="5">P254</f>
        <v>0</v>
      </c>
      <c r="Q338" s="44">
        <f t="shared" si="5"/>
        <v>0</v>
      </c>
      <c r="R338" s="44"/>
      <c r="S338" s="44">
        <f t="shared" si="5"/>
        <v>0</v>
      </c>
      <c r="T338" s="44">
        <f t="shared" si="5"/>
        <v>1</v>
      </c>
      <c r="U338" s="44">
        <f t="shared" si="5"/>
        <v>0</v>
      </c>
      <c r="V338" s="44">
        <f t="shared" si="5"/>
        <v>0</v>
      </c>
    </row>
    <row r="339" spans="1:27" ht="15" x14ac:dyDescent="0.2">
      <c r="B339" s="207" t="str">
        <f>A276</f>
        <v>Monitoring and Review</v>
      </c>
      <c r="C339" s="206"/>
      <c r="D339" s="206"/>
      <c r="E339" s="206"/>
      <c r="F339" s="206"/>
      <c r="G339" s="206"/>
      <c r="H339" s="241" t="str">
        <f t="shared" si="3"/>
        <v/>
      </c>
      <c r="I339" s="560" t="str">
        <f t="shared" si="0"/>
        <v>No</v>
      </c>
      <c r="J339" s="1335">
        <f t="shared" si="1"/>
        <v>8</v>
      </c>
      <c r="K339" s="1336"/>
      <c r="L339" s="585">
        <f t="shared" si="2"/>
        <v>0</v>
      </c>
      <c r="M339" s="75"/>
      <c r="N339" s="76"/>
      <c r="O339" s="44">
        <f>O276</f>
        <v>8</v>
      </c>
      <c r="P339" s="44">
        <f t="shared" ref="P339:V339" si="6">P276</f>
        <v>0</v>
      </c>
      <c r="Q339" s="44">
        <f t="shared" si="6"/>
        <v>0</v>
      </c>
      <c r="R339" s="44"/>
      <c r="S339" s="44">
        <f t="shared" si="6"/>
        <v>0</v>
      </c>
      <c r="T339" s="44">
        <f t="shared" si="6"/>
        <v>1</v>
      </c>
      <c r="U339" s="44">
        <f t="shared" si="6"/>
        <v>0</v>
      </c>
      <c r="V339" s="44">
        <f t="shared" si="6"/>
        <v>0</v>
      </c>
      <c r="Y339" s="555" t="s">
        <v>846</v>
      </c>
    </row>
    <row r="340" spans="1:27" ht="16.5" customHeight="1" x14ac:dyDescent="0.3">
      <c r="B340" s="205" t="s">
        <v>164</v>
      </c>
      <c r="C340" s="208"/>
      <c r="D340" s="208"/>
      <c r="E340" s="208"/>
      <c r="F340" s="208"/>
      <c r="G340" s="208"/>
      <c r="H340" s="209"/>
      <c r="I340" s="561"/>
      <c r="J340" s="1335">
        <f>SUM(J334:K339)</f>
        <v>67</v>
      </c>
      <c r="K340" s="1336"/>
      <c r="L340" s="585">
        <f t="shared" si="2"/>
        <v>0</v>
      </c>
      <c r="M340" s="75"/>
      <c r="N340" s="76"/>
      <c r="O340" s="210">
        <f>SUM(O334:O339)</f>
        <v>67</v>
      </c>
      <c r="P340" s="210">
        <f>SUM(P334:P339)</f>
        <v>0</v>
      </c>
      <c r="Q340" s="210">
        <f>SUM(Q334:Q339)</f>
        <v>0</v>
      </c>
      <c r="R340" s="210"/>
      <c r="S340" s="210">
        <f>SUM(S334:S339)</f>
        <v>0</v>
      </c>
      <c r="T340" s="210">
        <f>SUM(T334:T339)</f>
        <v>9</v>
      </c>
      <c r="U340" s="210">
        <f>SUM(U334:U339)</f>
        <v>0</v>
      </c>
      <c r="V340" s="210">
        <f>SUM(V334:V339)</f>
        <v>0</v>
      </c>
    </row>
    <row r="341" spans="1:27" ht="15" customHeight="1" x14ac:dyDescent="0.2">
      <c r="H341" s="212" t="str">
        <f>IF(OR(H334="Error!",H335="Error!",H336="Error!",H337="Error!",H338="Error!",H339="Error!"),"Error? Please check if 'N.A.' is correctly selected","")</f>
        <v/>
      </c>
      <c r="I341" s="586"/>
      <c r="J341" s="587"/>
      <c r="K341" s="587"/>
      <c r="L341" s="588"/>
      <c r="M341" s="75"/>
      <c r="N341" s="76"/>
      <c r="Q341" s="8"/>
      <c r="R341" s="8"/>
      <c r="S341" s="8"/>
      <c r="T341" s="8"/>
      <c r="U341" s="8"/>
      <c r="V341" s="8"/>
    </row>
    <row r="342" spans="1:27" ht="7.5" customHeight="1" x14ac:dyDescent="0.2">
      <c r="C342" s="211"/>
      <c r="O342" s="4"/>
      <c r="P342" s="4"/>
    </row>
    <row r="343" spans="1:27" ht="14.25" customHeight="1" x14ac:dyDescent="0.2">
      <c r="A343" s="204" t="s">
        <v>428</v>
      </c>
    </row>
    <row r="344" spans="1:27" s="149" customFormat="1" ht="16.5" customHeight="1" x14ac:dyDescent="0.2">
      <c r="A344" s="251" t="s">
        <v>167</v>
      </c>
      <c r="B344" s="1329" t="s">
        <v>1003</v>
      </c>
      <c r="C344" s="1329"/>
      <c r="D344" s="1329"/>
      <c r="E344" s="1329"/>
      <c r="F344" s="1329"/>
      <c r="G344" s="1329"/>
      <c r="H344" s="1329"/>
      <c r="I344" s="1329"/>
      <c r="J344" s="1329"/>
      <c r="K344" s="1329"/>
      <c r="L344" s="1329"/>
      <c r="M344" s="145"/>
      <c r="N344" s="146"/>
      <c r="O344" s="147"/>
      <c r="P344" s="147"/>
      <c r="Q344" s="148"/>
      <c r="R344" s="148"/>
      <c r="S344" s="148"/>
      <c r="T344" s="148"/>
      <c r="U344" s="148"/>
      <c r="V344" s="148"/>
      <c r="W344" s="177"/>
      <c r="X344" s="555"/>
      <c r="Y344" s="525"/>
      <c r="Z344" s="620"/>
      <c r="AA344" s="993"/>
    </row>
    <row r="345" spans="1:27" s="149" customFormat="1" ht="16.5" customHeight="1" x14ac:dyDescent="0.2">
      <c r="A345" s="251"/>
      <c r="B345" s="1329"/>
      <c r="C345" s="1329"/>
      <c r="D345" s="1329"/>
      <c r="E345" s="1329"/>
      <c r="F345" s="1329"/>
      <c r="G345" s="1329"/>
      <c r="H345" s="1329"/>
      <c r="I345" s="1329"/>
      <c r="J345" s="1329"/>
      <c r="K345" s="1329"/>
      <c r="L345" s="1329"/>
      <c r="M345" s="145"/>
      <c r="N345" s="146"/>
      <c r="O345" s="147"/>
      <c r="P345" s="147"/>
      <c r="Q345" s="148"/>
      <c r="R345" s="148"/>
      <c r="S345" s="148"/>
      <c r="T345" s="148"/>
      <c r="U345" s="148"/>
      <c r="V345" s="148"/>
      <c r="W345" s="177"/>
      <c r="X345" s="555"/>
      <c r="Y345" s="525"/>
      <c r="Z345" s="620"/>
      <c r="AA345" s="993"/>
    </row>
    <row r="346" spans="1:27" s="149" customFormat="1" ht="16.5" customHeight="1" x14ac:dyDescent="0.2">
      <c r="A346" s="251"/>
      <c r="B346" s="1329"/>
      <c r="C346" s="1329"/>
      <c r="D346" s="1329"/>
      <c r="E346" s="1329"/>
      <c r="F346" s="1329"/>
      <c r="G346" s="1329"/>
      <c r="H346" s="1329"/>
      <c r="I346" s="1329"/>
      <c r="J346" s="1329"/>
      <c r="K346" s="1329"/>
      <c r="L346" s="1329"/>
      <c r="M346" s="145"/>
      <c r="N346" s="146"/>
      <c r="O346" s="147"/>
      <c r="P346" s="147"/>
      <c r="Q346" s="148"/>
      <c r="R346" s="148"/>
      <c r="S346" s="148"/>
      <c r="T346" s="148"/>
      <c r="U346" s="148"/>
      <c r="V346" s="148"/>
      <c r="W346" s="177"/>
      <c r="X346" s="555"/>
      <c r="Y346" s="525"/>
      <c r="Z346" s="620"/>
      <c r="AA346" s="993"/>
    </row>
    <row r="347" spans="1:27" s="149" customFormat="1" ht="16.5" customHeight="1" x14ac:dyDescent="0.2">
      <c r="A347" s="251" t="s">
        <v>168</v>
      </c>
      <c r="B347" s="1350" t="s">
        <v>1004</v>
      </c>
      <c r="C347" s="1350"/>
      <c r="D347" s="1350"/>
      <c r="E347" s="1350"/>
      <c r="F347" s="1350"/>
      <c r="G347" s="1350"/>
      <c r="H347" s="1350"/>
      <c r="I347" s="1350"/>
      <c r="J347" s="1350"/>
      <c r="K347" s="1350"/>
      <c r="L347" s="1350"/>
      <c r="M347" s="150"/>
      <c r="N347" s="151"/>
      <c r="O347" s="147"/>
      <c r="P347" s="147"/>
      <c r="Q347" s="148"/>
      <c r="R347" s="148"/>
      <c r="S347" s="148"/>
      <c r="T347" s="148"/>
      <c r="U347" s="148"/>
      <c r="V347" s="148"/>
      <c r="W347" s="177"/>
      <c r="X347" s="555"/>
      <c r="Y347" s="525"/>
      <c r="Z347" s="620"/>
      <c r="AA347" s="993"/>
    </row>
    <row r="348" spans="1:27" s="149" customFormat="1" ht="12.75" customHeight="1" x14ac:dyDescent="0.2">
      <c r="A348" s="251" t="s">
        <v>169</v>
      </c>
      <c r="B348" s="1329" t="s">
        <v>1508</v>
      </c>
      <c r="C348" s="1329"/>
      <c r="D348" s="1329"/>
      <c r="E348" s="1329"/>
      <c r="F348" s="1329"/>
      <c r="G348" s="1329"/>
      <c r="H348" s="1329"/>
      <c r="I348" s="1329"/>
      <c r="J348" s="1329"/>
      <c r="K348" s="1329"/>
      <c r="L348" s="1329"/>
      <c r="M348" s="150"/>
      <c r="N348" s="151"/>
      <c r="O348" s="147"/>
      <c r="P348" s="147"/>
      <c r="Q348" s="148"/>
      <c r="R348" s="148"/>
      <c r="S348" s="148"/>
      <c r="T348" s="148"/>
      <c r="U348" s="148"/>
      <c r="V348" s="148"/>
      <c r="W348" s="177"/>
      <c r="X348" s="555"/>
      <c r="Y348" s="525"/>
      <c r="Z348" s="620"/>
      <c r="AA348" s="993"/>
    </row>
    <row r="349" spans="1:27" s="149" customFormat="1" ht="12.75" customHeight="1" x14ac:dyDescent="0.2">
      <c r="A349" s="251"/>
      <c r="B349" s="1329"/>
      <c r="C349" s="1329"/>
      <c r="D349" s="1329"/>
      <c r="E349" s="1329"/>
      <c r="F349" s="1329"/>
      <c r="G349" s="1329"/>
      <c r="H349" s="1329"/>
      <c r="I349" s="1329"/>
      <c r="J349" s="1329"/>
      <c r="K349" s="1329"/>
      <c r="L349" s="1329"/>
      <c r="M349" s="150"/>
      <c r="N349" s="151"/>
      <c r="O349" s="147"/>
      <c r="P349" s="147"/>
      <c r="Q349" s="148"/>
      <c r="R349" s="148"/>
      <c r="S349" s="148"/>
      <c r="T349" s="148"/>
      <c r="U349" s="148"/>
      <c r="V349" s="148"/>
      <c r="W349" s="177"/>
      <c r="X349" s="555"/>
      <c r="Y349" s="525"/>
      <c r="Z349" s="620"/>
      <c r="AA349" s="993"/>
    </row>
    <row r="350" spans="1:27" s="149" customFormat="1" ht="12.75" customHeight="1" x14ac:dyDescent="0.2">
      <c r="A350" s="251"/>
      <c r="B350" s="1329"/>
      <c r="C350" s="1329"/>
      <c r="D350" s="1329"/>
      <c r="E350" s="1329"/>
      <c r="F350" s="1329"/>
      <c r="G350" s="1329"/>
      <c r="H350" s="1329"/>
      <c r="I350" s="1329"/>
      <c r="J350" s="1329"/>
      <c r="K350" s="1329"/>
      <c r="L350" s="1329"/>
      <c r="M350" s="150"/>
      <c r="N350" s="151"/>
      <c r="O350" s="147"/>
      <c r="P350" s="147"/>
      <c r="Q350" s="148"/>
      <c r="R350" s="148"/>
      <c r="S350" s="148"/>
      <c r="T350" s="148"/>
      <c r="U350" s="148"/>
      <c r="V350" s="148"/>
      <c r="W350" s="177"/>
      <c r="X350" s="555"/>
      <c r="Y350" s="525"/>
      <c r="Z350" s="620"/>
      <c r="AA350" s="993"/>
    </row>
    <row r="351" spans="1:27" s="149" customFormat="1" ht="12.75" customHeight="1" x14ac:dyDescent="0.2">
      <c r="A351" s="251"/>
      <c r="B351" s="1329"/>
      <c r="C351" s="1329"/>
      <c r="D351" s="1329"/>
      <c r="E351" s="1329"/>
      <c r="F351" s="1329"/>
      <c r="G351" s="1329"/>
      <c r="H351" s="1329"/>
      <c r="I351" s="1329"/>
      <c r="J351" s="1329"/>
      <c r="K351" s="1329"/>
      <c r="L351" s="1329"/>
      <c r="M351" s="150"/>
      <c r="N351" s="151"/>
      <c r="O351" s="147"/>
      <c r="P351" s="147"/>
      <c r="Q351" s="148"/>
      <c r="R351" s="148"/>
      <c r="S351" s="148"/>
      <c r="T351" s="148"/>
      <c r="U351" s="148"/>
      <c r="V351" s="148"/>
      <c r="W351" s="177"/>
      <c r="X351" s="555"/>
      <c r="Y351" s="525"/>
      <c r="Z351" s="620"/>
      <c r="AA351" s="993"/>
    </row>
    <row r="352" spans="1:27" s="149" customFormat="1" ht="12.75" x14ac:dyDescent="0.2">
      <c r="A352" s="251"/>
      <c r="B352" s="1329"/>
      <c r="C352" s="1329"/>
      <c r="D352" s="1329"/>
      <c r="E352" s="1329"/>
      <c r="F352" s="1329"/>
      <c r="G352" s="1329"/>
      <c r="H352" s="1329"/>
      <c r="I352" s="1329"/>
      <c r="J352" s="1329"/>
      <c r="K352" s="1329"/>
      <c r="L352" s="1329"/>
      <c r="M352" s="150"/>
      <c r="N352" s="151"/>
      <c r="O352" s="147"/>
      <c r="P352" s="147"/>
      <c r="Q352" s="148"/>
      <c r="R352" s="148"/>
      <c r="S352" s="148"/>
      <c r="T352" s="148"/>
      <c r="U352" s="148"/>
      <c r="V352" s="148"/>
      <c r="W352" s="177"/>
      <c r="X352" s="555"/>
      <c r="Y352" s="525"/>
      <c r="Z352" s="620"/>
      <c r="AA352" s="993"/>
    </row>
    <row r="353" spans="1:27" s="149" customFormat="1" ht="12.75" customHeight="1" x14ac:dyDescent="0.2">
      <c r="A353" s="251"/>
      <c r="B353" s="1329"/>
      <c r="C353" s="1329"/>
      <c r="D353" s="1329"/>
      <c r="E353" s="1329"/>
      <c r="F353" s="1329"/>
      <c r="G353" s="1329"/>
      <c r="H353" s="1329"/>
      <c r="I353" s="1329"/>
      <c r="J353" s="1329"/>
      <c r="K353" s="1329"/>
      <c r="L353" s="1329"/>
      <c r="M353" s="150"/>
      <c r="N353" s="151"/>
      <c r="O353" s="147"/>
      <c r="P353" s="147"/>
      <c r="Q353" s="148"/>
      <c r="R353" s="148"/>
      <c r="S353" s="148"/>
      <c r="T353" s="148"/>
      <c r="U353" s="148"/>
      <c r="V353" s="148"/>
      <c r="W353" s="177"/>
      <c r="X353" s="555"/>
      <c r="Y353" s="525"/>
      <c r="Z353" s="620"/>
      <c r="AA353" s="993"/>
    </row>
    <row r="354" spans="1:27" s="149" customFormat="1" ht="12.75" customHeight="1" x14ac:dyDescent="0.2">
      <c r="A354" s="251" t="s">
        <v>247</v>
      </c>
      <c r="B354" s="1329" t="s">
        <v>1302</v>
      </c>
      <c r="C354" s="1350"/>
      <c r="D354" s="1350"/>
      <c r="E354" s="1350"/>
      <c r="F354" s="1350"/>
      <c r="G354" s="1350"/>
      <c r="H354" s="1350"/>
      <c r="I354" s="1350"/>
      <c r="J354" s="1350"/>
      <c r="K354" s="1350"/>
      <c r="L354" s="1350"/>
      <c r="M354" s="150"/>
      <c r="N354" s="151"/>
      <c r="O354" s="147"/>
      <c r="P354" s="147"/>
      <c r="Q354" s="148"/>
      <c r="R354" s="148"/>
      <c r="S354" s="148"/>
      <c r="T354" s="148"/>
      <c r="U354" s="148"/>
      <c r="V354" s="148"/>
      <c r="W354" s="177"/>
      <c r="X354" s="555"/>
      <c r="Y354" s="525"/>
      <c r="Z354" s="620"/>
      <c r="AA354" s="993"/>
    </row>
    <row r="355" spans="1:27" s="149" customFormat="1" ht="16.5" customHeight="1" x14ac:dyDescent="0.2">
      <c r="A355" s="251" t="s">
        <v>170</v>
      </c>
      <c r="B355" s="1350" t="s">
        <v>835</v>
      </c>
      <c r="C355" s="1350"/>
      <c r="D355" s="1350"/>
      <c r="E355" s="1350"/>
      <c r="F355" s="1350"/>
      <c r="G355" s="1350"/>
      <c r="H355" s="1350"/>
      <c r="I355" s="1350"/>
      <c r="J355" s="1350"/>
      <c r="K355" s="1350"/>
      <c r="L355" s="1350"/>
      <c r="M355" s="150"/>
      <c r="N355" s="151"/>
      <c r="O355" s="147"/>
      <c r="P355" s="147"/>
      <c r="Q355" s="148"/>
      <c r="R355" s="148"/>
      <c r="S355" s="148"/>
      <c r="T355" s="148"/>
      <c r="U355" s="148"/>
      <c r="V355" s="148"/>
      <c r="W355" s="177"/>
      <c r="X355" s="555"/>
      <c r="Y355" s="525"/>
      <c r="Z355" s="620"/>
      <c r="AA355" s="993"/>
    </row>
    <row r="356" spans="1:27" s="149" customFormat="1" ht="16.5" customHeight="1" x14ac:dyDescent="0.2">
      <c r="A356" s="251" t="s">
        <v>1005</v>
      </c>
      <c r="B356" s="1350" t="s">
        <v>1284</v>
      </c>
      <c r="C356" s="1350"/>
      <c r="D356" s="1350"/>
      <c r="E356" s="1350"/>
      <c r="F356" s="1350"/>
      <c r="G356" s="1350"/>
      <c r="H356" s="1350"/>
      <c r="I356" s="1350"/>
      <c r="J356" s="1350"/>
      <c r="K356" s="1350"/>
      <c r="L356" s="1350"/>
      <c r="M356" s="150"/>
      <c r="N356" s="151"/>
      <c r="O356" s="147"/>
      <c r="P356" s="147"/>
      <c r="Q356" s="148"/>
      <c r="R356" s="148"/>
      <c r="S356" s="148"/>
      <c r="T356" s="148"/>
      <c r="U356" s="148"/>
      <c r="V356" s="148"/>
      <c r="W356" s="177"/>
      <c r="X356" s="555"/>
      <c r="Y356" s="525"/>
      <c r="Z356" s="620"/>
      <c r="AA356" s="993"/>
    </row>
    <row r="357" spans="1:27" s="149" customFormat="1" ht="16.5" customHeight="1" x14ac:dyDescent="0.2">
      <c r="A357" s="251" t="s">
        <v>1006</v>
      </c>
      <c r="B357" s="1329" t="s">
        <v>1085</v>
      </c>
      <c r="C357" s="1329"/>
      <c r="D357" s="1329"/>
      <c r="E357" s="1329"/>
      <c r="F357" s="1329"/>
      <c r="G357" s="1329"/>
      <c r="H357" s="1329"/>
      <c r="I357" s="1329"/>
      <c r="J357" s="1329"/>
      <c r="K357" s="1329"/>
      <c r="L357" s="1329"/>
      <c r="M357" s="145"/>
      <c r="N357" s="146"/>
      <c r="O357" s="147"/>
      <c r="P357" s="147"/>
      <c r="Q357" s="148"/>
      <c r="R357" s="148"/>
      <c r="S357" s="148"/>
      <c r="T357" s="148"/>
      <c r="U357" s="148"/>
      <c r="V357" s="148"/>
      <c r="W357" s="177"/>
      <c r="X357" s="555"/>
      <c r="Y357" s="525"/>
      <c r="Z357" s="620"/>
      <c r="AA357" s="993"/>
    </row>
    <row r="358" spans="1:27" s="149" customFormat="1" ht="12.75" customHeight="1" x14ac:dyDescent="0.2">
      <c r="A358" s="251"/>
      <c r="B358" s="1329"/>
      <c r="C358" s="1329"/>
      <c r="D358" s="1329"/>
      <c r="E358" s="1329"/>
      <c r="F358" s="1329"/>
      <c r="G358" s="1329"/>
      <c r="H358" s="1329"/>
      <c r="I358" s="1329"/>
      <c r="J358" s="1329"/>
      <c r="K358" s="1329"/>
      <c r="L358" s="1329"/>
      <c r="M358" s="145"/>
      <c r="N358" s="146"/>
      <c r="O358" s="147"/>
      <c r="P358" s="147"/>
      <c r="Q358" s="148"/>
      <c r="R358" s="148"/>
      <c r="S358" s="148"/>
      <c r="T358" s="148"/>
      <c r="U358" s="148"/>
      <c r="V358" s="148"/>
      <c r="W358" s="177"/>
      <c r="X358" s="555"/>
      <c r="Y358" s="525"/>
      <c r="Z358" s="620"/>
      <c r="AA358" s="993"/>
    </row>
    <row r="359" spans="1:27" s="149" customFormat="1" ht="16.5" customHeight="1" x14ac:dyDescent="0.2">
      <c r="A359" s="251" t="s">
        <v>838</v>
      </c>
      <c r="B359" s="1329" t="s">
        <v>260</v>
      </c>
      <c r="C359" s="1329"/>
      <c r="D359" s="1329"/>
      <c r="E359" s="1329"/>
      <c r="F359" s="1329"/>
      <c r="G359" s="1329"/>
      <c r="H359" s="1329"/>
      <c r="I359" s="1329"/>
      <c r="J359" s="1329"/>
      <c r="K359" s="1329"/>
      <c r="L359" s="1329"/>
      <c r="M359" s="145"/>
      <c r="N359" s="146"/>
      <c r="O359" s="147"/>
      <c r="P359" s="147"/>
      <c r="Q359" s="148"/>
      <c r="R359" s="148"/>
      <c r="S359" s="148"/>
      <c r="T359" s="148"/>
      <c r="U359" s="148"/>
      <c r="V359" s="148"/>
      <c r="W359" s="177"/>
      <c r="X359" s="555"/>
      <c r="Y359" s="525"/>
      <c r="Z359" s="620"/>
      <c r="AA359" s="993"/>
    </row>
    <row r="360" spans="1:27" s="149" customFormat="1" ht="16.5" customHeight="1" x14ac:dyDescent="0.2">
      <c r="A360" s="251"/>
      <c r="B360" s="1329"/>
      <c r="C360" s="1329"/>
      <c r="D360" s="1329"/>
      <c r="E360" s="1329"/>
      <c r="F360" s="1329"/>
      <c r="G360" s="1329"/>
      <c r="H360" s="1329"/>
      <c r="I360" s="1329"/>
      <c r="J360" s="1329"/>
      <c r="K360" s="1329"/>
      <c r="L360" s="1329"/>
      <c r="M360" s="145"/>
      <c r="N360" s="146"/>
      <c r="O360" s="147"/>
      <c r="P360" s="147"/>
      <c r="Q360" s="148"/>
      <c r="R360" s="148"/>
      <c r="S360" s="148"/>
      <c r="T360" s="148"/>
      <c r="U360" s="148"/>
      <c r="V360" s="148"/>
      <c r="W360" s="177"/>
      <c r="X360" s="555"/>
      <c r="Y360" s="525"/>
      <c r="Z360" s="620"/>
      <c r="AA360" s="993"/>
    </row>
    <row r="361" spans="1:27" s="149" customFormat="1" ht="16.5" customHeight="1" x14ac:dyDescent="0.2">
      <c r="A361" s="251" t="s">
        <v>1289</v>
      </c>
      <c r="B361" s="1329" t="s">
        <v>171</v>
      </c>
      <c r="C361" s="1329"/>
      <c r="D361" s="1329"/>
      <c r="E361" s="1329"/>
      <c r="F361" s="1329"/>
      <c r="G361" s="1329"/>
      <c r="H361" s="1329"/>
      <c r="I361" s="1329"/>
      <c r="J361" s="1329"/>
      <c r="K361" s="1329"/>
      <c r="L361" s="1329"/>
      <c r="M361" s="145"/>
      <c r="N361" s="146"/>
      <c r="O361" s="147"/>
      <c r="P361" s="147"/>
      <c r="Q361" s="148"/>
      <c r="R361" s="148"/>
      <c r="S361" s="148"/>
      <c r="T361" s="148"/>
      <c r="U361" s="148"/>
      <c r="V361" s="148"/>
      <c r="W361" s="177"/>
      <c r="X361" s="555"/>
      <c r="Y361" s="525"/>
      <c r="Z361" s="620"/>
      <c r="AA361" s="993"/>
    </row>
    <row r="362" spans="1:27" ht="14.25" customHeight="1" x14ac:dyDescent="0.2">
      <c r="A362" s="2"/>
      <c r="B362" s="1362" t="s">
        <v>172</v>
      </c>
      <c r="C362" s="1362"/>
      <c r="D362" s="1362"/>
      <c r="E362" s="1362"/>
      <c r="F362" s="1366" t="s">
        <v>173</v>
      </c>
      <c r="G362" s="1367"/>
      <c r="H362" s="1362" t="s">
        <v>839</v>
      </c>
      <c r="I362" s="1372" t="s">
        <v>174</v>
      </c>
      <c r="J362" s="1362" t="s">
        <v>175</v>
      </c>
      <c r="K362" s="1362"/>
      <c r="L362" s="1363"/>
      <c r="M362" s="77"/>
      <c r="N362" s="78"/>
    </row>
    <row r="363" spans="1:27" ht="14.25" customHeight="1" x14ac:dyDescent="0.2">
      <c r="A363" s="2"/>
      <c r="B363" s="1362"/>
      <c r="C363" s="1362"/>
      <c r="D363" s="1362"/>
      <c r="E363" s="1362"/>
      <c r="F363" s="1368"/>
      <c r="G363" s="1369"/>
      <c r="H363" s="1362"/>
      <c r="I363" s="1373"/>
      <c r="J363" s="1362"/>
      <c r="K363" s="1362"/>
      <c r="L363" s="1363"/>
      <c r="M363" s="77"/>
      <c r="N363" s="78"/>
    </row>
    <row r="364" spans="1:27" ht="14.25" customHeight="1" x14ac:dyDescent="0.2">
      <c r="A364" s="2"/>
      <c r="B364" s="1362"/>
      <c r="C364" s="1362"/>
      <c r="D364" s="1362"/>
      <c r="E364" s="1362"/>
      <c r="F364" s="1368"/>
      <c r="G364" s="1369"/>
      <c r="H364" s="1362"/>
      <c r="I364" s="1373"/>
      <c r="J364" s="1362"/>
      <c r="K364" s="1362"/>
      <c r="L364" s="1363"/>
      <c r="M364" s="77"/>
      <c r="N364" s="78"/>
    </row>
    <row r="365" spans="1:27" x14ac:dyDescent="0.2">
      <c r="A365" s="2"/>
      <c r="B365" s="1362"/>
      <c r="C365" s="1362"/>
      <c r="D365" s="1362"/>
      <c r="E365" s="1362"/>
      <c r="F365" s="1370"/>
      <c r="G365" s="1371"/>
      <c r="H365" s="1362"/>
      <c r="I365" s="1374"/>
      <c r="J365" s="1362"/>
      <c r="K365" s="1362"/>
      <c r="L365" s="1363"/>
      <c r="M365" s="77"/>
      <c r="N365" s="78"/>
    </row>
    <row r="366" spans="1:27" ht="14.25" customHeight="1" x14ac:dyDescent="0.2">
      <c r="A366" s="901"/>
      <c r="B366" s="1349"/>
      <c r="C366" s="1349"/>
      <c r="D366" s="1349"/>
      <c r="E366" s="1349"/>
      <c r="F366" s="1351"/>
      <c r="G366" s="1352"/>
      <c r="H366" s="899"/>
      <c r="I366" s="899"/>
      <c r="J366" s="1349"/>
      <c r="K366" s="1349"/>
      <c r="L366" s="900"/>
      <c r="M366" s="79"/>
      <c r="N366" s="78"/>
    </row>
    <row r="367" spans="1:27" ht="14.25" customHeight="1" x14ac:dyDescent="0.2">
      <c r="A367" s="249"/>
      <c r="B367" s="250"/>
      <c r="C367" s="250"/>
      <c r="D367" s="250"/>
      <c r="E367" s="250"/>
      <c r="F367" s="250"/>
      <c r="G367" s="250"/>
      <c r="H367" s="250"/>
      <c r="I367" s="250"/>
      <c r="J367" s="250"/>
      <c r="K367" s="250"/>
      <c r="L367" s="250"/>
      <c r="M367" s="279"/>
      <c r="N367" s="279"/>
      <c r="O367" s="279"/>
      <c r="P367" s="279"/>
      <c r="Q367" s="279"/>
      <c r="R367" s="279"/>
      <c r="S367" s="279"/>
      <c r="T367" s="279"/>
      <c r="U367" s="279"/>
      <c r="V367" s="279"/>
      <c r="W367" s="279"/>
      <c r="X367" s="526"/>
      <c r="Y367" s="527"/>
      <c r="Z367" s="621"/>
      <c r="AA367" s="1000"/>
    </row>
    <row r="368" spans="1:27" ht="14.25" customHeight="1" x14ac:dyDescent="0.2">
      <c r="B368" s="557" t="s">
        <v>595</v>
      </c>
      <c r="C368" s="558"/>
      <c r="D368" s="558"/>
      <c r="E368" s="558"/>
      <c r="F368" s="558"/>
      <c r="G368" s="558"/>
      <c r="H368" s="556"/>
      <c r="I368" s="559"/>
      <c r="J368" s="544"/>
      <c r="K368" s="544"/>
      <c r="L368" s="545"/>
      <c r="M368" s="75"/>
      <c r="N368" s="76"/>
      <c r="Q368" s="8"/>
      <c r="R368" s="8"/>
      <c r="S368" s="8"/>
      <c r="T368" s="8"/>
      <c r="U368" s="8"/>
      <c r="V368" s="8"/>
    </row>
    <row r="369" spans="1:27" ht="61.9" customHeight="1" x14ac:dyDescent="0.2">
      <c r="B369" s="1216" t="str">
        <f>CONCATENATE("Not selected [",J340-L340,"]")</f>
        <v>Not selected [67]</v>
      </c>
      <c r="C369" s="1217"/>
      <c r="D369" s="1218" t="str">
        <f>X17&amp;X28&amp;X50&amp;X109&amp;X133&amp;X180&amp;X231&amp;X258&amp;X278</f>
        <v xml:space="preserve">E1.1, E1.2, E1.3, E2.1, E2.2, E2.3, E2.4, E2.5, E2.6, E3.1, E3.2, E3.3a, E3.3b, E3.3c, E3.3d, E3.3e, E3.4, E3.5, E3.6, E4.1, E4.2, E4.3, E4.4, E4.5, E5.1, E5.2, E5.3, E5.4, E5.5, E5.6, E5.7, E5.8, E5.9, E5.10, E5.11, E6.1, E6.2, E6.3, E6.4, E6.5 E6.6, E6.7, E6.8a, E6.8b, E6.9, E6.10, E6.11, E6.12, E6.13, E7.1, E7.2, E7.3, E7.4, E7.5, E8.1, E8.2, E8.3, E8.4, E8.5, E9.1, E9.2, E9.3, E9.4, E9.5, E9.6, E9.7, E9.8, </v>
      </c>
      <c r="E369" s="1219"/>
      <c r="F369" s="1219"/>
      <c r="G369" s="1219"/>
      <c r="H369" s="1219"/>
      <c r="I369" s="1219"/>
      <c r="J369" s="1219"/>
      <c r="K369" s="1219"/>
      <c r="L369" s="1220"/>
      <c r="M369" s="75"/>
      <c r="N369" s="76"/>
      <c r="Q369" s="8"/>
      <c r="R369" s="8"/>
      <c r="S369" s="8"/>
      <c r="T369" s="8"/>
      <c r="U369" s="8"/>
      <c r="V369" s="8"/>
      <c r="Y369" s="555" t="s">
        <v>846</v>
      </c>
    </row>
    <row r="370" spans="1:27" ht="44.25" customHeight="1" x14ac:dyDescent="0.2">
      <c r="B370" s="1211" t="str">
        <f>CONCATENATE("N.A (per selection)[",Q340,"]")</f>
        <v>N.A (per selection)[0]</v>
      </c>
      <c r="C370" s="1212"/>
      <c r="D370" s="1213" t="str">
        <f>W17&amp;W28&amp;W50&amp;W109&amp;W133&amp;W180&amp;W231&amp;W258&amp;W278</f>
        <v/>
      </c>
      <c r="E370" s="1214"/>
      <c r="F370" s="1214"/>
      <c r="G370" s="1214"/>
      <c r="H370" s="1214"/>
      <c r="I370" s="1214"/>
      <c r="J370" s="1214"/>
      <c r="K370" s="1214"/>
      <c r="L370" s="1215"/>
      <c r="M370" s="75"/>
      <c r="N370" s="76"/>
      <c r="Q370" s="8"/>
      <c r="R370" s="8"/>
      <c r="S370" s="8"/>
      <c r="T370" s="8"/>
      <c r="U370" s="8"/>
      <c r="V370" s="8"/>
    </row>
    <row r="371" spans="1:27" ht="14.25" customHeight="1" x14ac:dyDescent="0.2">
      <c r="A371" s="251"/>
      <c r="B371" s="252"/>
      <c r="C371" s="252"/>
      <c r="D371" s="252"/>
      <c r="E371" s="252"/>
      <c r="F371" s="252"/>
      <c r="G371" s="252"/>
      <c r="H371" s="252"/>
      <c r="I371" s="252"/>
      <c r="J371" s="252"/>
      <c r="K371" s="252"/>
      <c r="L371" s="252"/>
      <c r="M371" s="279"/>
      <c r="N371" s="279"/>
      <c r="O371" s="279"/>
      <c r="P371" s="279"/>
      <c r="Q371" s="279"/>
      <c r="R371" s="279"/>
      <c r="S371" s="279"/>
      <c r="T371" s="279"/>
      <c r="U371" s="279"/>
      <c r="V371" s="279"/>
      <c r="W371" s="279"/>
      <c r="X371" s="526"/>
      <c r="Y371" s="527"/>
      <c r="Z371" s="621"/>
      <c r="AA371" s="1000"/>
    </row>
    <row r="871" spans="15:15" x14ac:dyDescent="0.2">
      <c r="O871" s="8" t="b">
        <v>1</v>
      </c>
    </row>
  </sheetData>
  <sheetProtection algorithmName="SHA-512" hashValue="yK5rwOJuUsqsGrmqQpP7cyA1mTywWF+FPCZ+5DLW8u6pSlsVgDK2nPB53s7WC1V5w6NgXWXb6EN/LK9jledaGg==" saltValue="xFpY7MLcN4mMyfcjc/qSKA==" spinCount="100000" sheet="1" objects="1" scenarios="1"/>
  <customSheetViews>
    <customSheetView guid="{5995A1A3-5354-4C1E-87A2-F9C01D64FBCF}" showPageBreaks="1" showGridLines="0" fitToPage="1" printArea="1" hiddenRows="1" hiddenColumns="1" view="pageBreakPreview" topLeftCell="A101">
      <selection activeCell="B107" sqref="B107:I108"/>
      <rowBreaks count="6" manualBreakCount="6">
        <brk id="43" max="32" man="1"/>
        <brk id="80" max="32" man="1"/>
        <brk id="118" max="32" man="1"/>
        <brk id="159" max="32" man="1"/>
        <brk id="210" max="32" man="1"/>
        <brk id="231" max="32" man="1"/>
      </rowBreaks>
      <pageMargins left="0.70866141732283472" right="0.19685039370078741" top="0.47244094488188981" bottom="0.74803149606299213" header="0.31496062992125984" footer="0.31496062992125984"/>
      <headerFooter>
        <oddFooter>&amp;L&amp;F,  &amp;A&amp;RPage &amp;P</oddFooter>
      </headerFooter>
    </customSheetView>
  </customSheetViews>
  <mergeCells count="343">
    <mergeCell ref="L268:L270"/>
    <mergeCell ref="A323:A324"/>
    <mergeCell ref="B260:I262"/>
    <mergeCell ref="L260:L262"/>
    <mergeCell ref="A266:A267"/>
    <mergeCell ref="B266:I267"/>
    <mergeCell ref="L266:L267"/>
    <mergeCell ref="L278:L279"/>
    <mergeCell ref="A271:A273"/>
    <mergeCell ref="A263:A265"/>
    <mergeCell ref="B263:I265"/>
    <mergeCell ref="L263:L265"/>
    <mergeCell ref="A276:I276"/>
    <mergeCell ref="A277:I277"/>
    <mergeCell ref="A278:A279"/>
    <mergeCell ref="B278:I279"/>
    <mergeCell ref="J278:K279"/>
    <mergeCell ref="A304:A312"/>
    <mergeCell ref="B304:I304"/>
    <mergeCell ref="L304:L312"/>
    <mergeCell ref="B292:I295"/>
    <mergeCell ref="B296:I300"/>
    <mergeCell ref="L271:L273"/>
    <mergeCell ref="A318:A320"/>
    <mergeCell ref="C308:I308"/>
    <mergeCell ref="C309:I311"/>
    <mergeCell ref="C312:D312"/>
    <mergeCell ref="A313:A317"/>
    <mergeCell ref="F362:G365"/>
    <mergeCell ref="I362:I365"/>
    <mergeCell ref="B362:E365"/>
    <mergeCell ref="H362:H365"/>
    <mergeCell ref="L331:L333"/>
    <mergeCell ref="B355:L355"/>
    <mergeCell ref="B356:L356"/>
    <mergeCell ref="J338:K338"/>
    <mergeCell ref="J339:K339"/>
    <mergeCell ref="J336:K336"/>
    <mergeCell ref="J337:K337"/>
    <mergeCell ref="B354:L354"/>
    <mergeCell ref="B348:L353"/>
    <mergeCell ref="B366:E366"/>
    <mergeCell ref="J366:K366"/>
    <mergeCell ref="B347:L347"/>
    <mergeCell ref="B357:L358"/>
    <mergeCell ref="B359:L360"/>
    <mergeCell ref="B361:L361"/>
    <mergeCell ref="F366:G366"/>
    <mergeCell ref="B318:I320"/>
    <mergeCell ref="L318:L320"/>
    <mergeCell ref="B331:H333"/>
    <mergeCell ref="B321:I322"/>
    <mergeCell ref="L321:L322"/>
    <mergeCell ref="J362:K365"/>
    <mergeCell ref="L362:L365"/>
    <mergeCell ref="J329:K329"/>
    <mergeCell ref="J340:K340"/>
    <mergeCell ref="A274:A275"/>
    <mergeCell ref="B274:I275"/>
    <mergeCell ref="L274:L275"/>
    <mergeCell ref="B344:L346"/>
    <mergeCell ref="I331:I333"/>
    <mergeCell ref="J331:K333"/>
    <mergeCell ref="J334:K334"/>
    <mergeCell ref="J328:K328"/>
    <mergeCell ref="E312:I312"/>
    <mergeCell ref="B305:C305"/>
    <mergeCell ref="B313:I313"/>
    <mergeCell ref="L313:L317"/>
    <mergeCell ref="C315:I315"/>
    <mergeCell ref="C316:I316"/>
    <mergeCell ref="C317:I317"/>
    <mergeCell ref="J335:K335"/>
    <mergeCell ref="B323:I324"/>
    <mergeCell ref="B301:I303"/>
    <mergeCell ref="A301:A303"/>
    <mergeCell ref="L301:L303"/>
    <mergeCell ref="L323:L324"/>
    <mergeCell ref="J327:K327"/>
    <mergeCell ref="A321:A322"/>
    <mergeCell ref="C307:I307"/>
    <mergeCell ref="L258:L259"/>
    <mergeCell ref="B280:I282"/>
    <mergeCell ref="A244:A246"/>
    <mergeCell ref="B244:I246"/>
    <mergeCell ref="L244:L246"/>
    <mergeCell ref="B252:I253"/>
    <mergeCell ref="L252:L253"/>
    <mergeCell ref="B247:I251"/>
    <mergeCell ref="L247:L251"/>
    <mergeCell ref="A252:A253"/>
    <mergeCell ref="L280:L291"/>
    <mergeCell ref="C283:I287"/>
    <mergeCell ref="C288:I291"/>
    <mergeCell ref="B283:B287"/>
    <mergeCell ref="B288:B291"/>
    <mergeCell ref="A254:I254"/>
    <mergeCell ref="A255:I257"/>
    <mergeCell ref="A258:A259"/>
    <mergeCell ref="B258:I259"/>
    <mergeCell ref="J258:K259"/>
    <mergeCell ref="B271:I273"/>
    <mergeCell ref="A268:A270"/>
    <mergeCell ref="B268:I270"/>
    <mergeCell ref="A260:A262"/>
    <mergeCell ref="A233:A234"/>
    <mergeCell ref="B233:I234"/>
    <mergeCell ref="L233:L234"/>
    <mergeCell ref="A235:A238"/>
    <mergeCell ref="B235:I238"/>
    <mergeCell ref="L235:L238"/>
    <mergeCell ref="A239:A243"/>
    <mergeCell ref="B239:I243"/>
    <mergeCell ref="L239:L243"/>
    <mergeCell ref="A228:I228"/>
    <mergeCell ref="A229:I230"/>
    <mergeCell ref="A231:A232"/>
    <mergeCell ref="B231:I232"/>
    <mergeCell ref="A211:A213"/>
    <mergeCell ref="B211:I213"/>
    <mergeCell ref="L211:L213"/>
    <mergeCell ref="A214:A219"/>
    <mergeCell ref="B214:I219"/>
    <mergeCell ref="L214:L219"/>
    <mergeCell ref="A224:A225"/>
    <mergeCell ref="B224:I225"/>
    <mergeCell ref="L224:L225"/>
    <mergeCell ref="A226:A227"/>
    <mergeCell ref="B226:I227"/>
    <mergeCell ref="L226:L227"/>
    <mergeCell ref="A220:A221"/>
    <mergeCell ref="B220:I221"/>
    <mergeCell ref="L220:L221"/>
    <mergeCell ref="A222:A223"/>
    <mergeCell ref="B222:I223"/>
    <mergeCell ref="L222:L223"/>
    <mergeCell ref="J226:K227"/>
    <mergeCell ref="L231:L232"/>
    <mergeCell ref="A192:A194"/>
    <mergeCell ref="B192:I194"/>
    <mergeCell ref="L192:L194"/>
    <mergeCell ref="B195:I200"/>
    <mergeCell ref="A195:A200"/>
    <mergeCell ref="L195:L200"/>
    <mergeCell ref="A206:A210"/>
    <mergeCell ref="L206:L210"/>
    <mergeCell ref="B207:B208"/>
    <mergeCell ref="C207:I208"/>
    <mergeCell ref="B209:B210"/>
    <mergeCell ref="C209:I210"/>
    <mergeCell ref="A201:A202"/>
    <mergeCell ref="B201:I202"/>
    <mergeCell ref="L201:L202"/>
    <mergeCell ref="A203:A205"/>
    <mergeCell ref="B203:I205"/>
    <mergeCell ref="L203:L205"/>
    <mergeCell ref="B206:I206"/>
    <mergeCell ref="B186:I187"/>
    <mergeCell ref="L186:L187"/>
    <mergeCell ref="A177:I177"/>
    <mergeCell ref="L177:L179"/>
    <mergeCell ref="A178:I179"/>
    <mergeCell ref="A180:A183"/>
    <mergeCell ref="B180:I183"/>
    <mergeCell ref="J180:K183"/>
    <mergeCell ref="A188:A191"/>
    <mergeCell ref="B188:I191"/>
    <mergeCell ref="L188:L191"/>
    <mergeCell ref="A31:A38"/>
    <mergeCell ref="B60:B66"/>
    <mergeCell ref="A149:A151"/>
    <mergeCell ref="B149:I151"/>
    <mergeCell ref="L149:L151"/>
    <mergeCell ref="A140:A142"/>
    <mergeCell ref="B140:I142"/>
    <mergeCell ref="A45:A46"/>
    <mergeCell ref="A48:A49"/>
    <mergeCell ref="L41:L43"/>
    <mergeCell ref="L48:L49"/>
    <mergeCell ref="B50:I53"/>
    <mergeCell ref="B44:I44"/>
    <mergeCell ref="B45:I46"/>
    <mergeCell ref="C87:I89"/>
    <mergeCell ref="L140:L142"/>
    <mergeCell ref="B48:I49"/>
    <mergeCell ref="C67:I74"/>
    <mergeCell ref="A41:A43"/>
    <mergeCell ref="C75:I77"/>
    <mergeCell ref="B75:B77"/>
    <mergeCell ref="B143:I148"/>
    <mergeCell ref="L116:L118"/>
    <mergeCell ref="A113:A115"/>
    <mergeCell ref="E2:L2"/>
    <mergeCell ref="A17:A18"/>
    <mergeCell ref="B17:I18"/>
    <mergeCell ref="J17:K18"/>
    <mergeCell ref="B24:I25"/>
    <mergeCell ref="L24:L25"/>
    <mergeCell ref="L26:L27"/>
    <mergeCell ref="A28:A29"/>
    <mergeCell ref="B28:I29"/>
    <mergeCell ref="B26:I27"/>
    <mergeCell ref="B22:I23"/>
    <mergeCell ref="A10:A13"/>
    <mergeCell ref="B10:I13"/>
    <mergeCell ref="L10:L13"/>
    <mergeCell ref="J10:K13"/>
    <mergeCell ref="E3:L3"/>
    <mergeCell ref="A7:L8"/>
    <mergeCell ref="A19:A21"/>
    <mergeCell ref="B19:I21"/>
    <mergeCell ref="A24:A25"/>
    <mergeCell ref="A26:A27"/>
    <mergeCell ref="A22:A23"/>
    <mergeCell ref="A14:I14"/>
    <mergeCell ref="J14:J16"/>
    <mergeCell ref="A164:A166"/>
    <mergeCell ref="B164:I166"/>
    <mergeCell ref="L164:L166"/>
    <mergeCell ref="L170:L174"/>
    <mergeCell ref="A167:A168"/>
    <mergeCell ref="B167:I168"/>
    <mergeCell ref="A103:A105"/>
    <mergeCell ref="B103:I105"/>
    <mergeCell ref="L167:L168"/>
    <mergeCell ref="B169:I169"/>
    <mergeCell ref="B113:I115"/>
    <mergeCell ref="L113:L115"/>
    <mergeCell ref="L103:L105"/>
    <mergeCell ref="B107:I108"/>
    <mergeCell ref="L107:L108"/>
    <mergeCell ref="A161:A163"/>
    <mergeCell ref="B161:I163"/>
    <mergeCell ref="L161:L163"/>
    <mergeCell ref="A152:A155"/>
    <mergeCell ref="B152:I155"/>
    <mergeCell ref="L152:L155"/>
    <mergeCell ref="A156:A160"/>
    <mergeCell ref="B156:I160"/>
    <mergeCell ref="B109:I112"/>
    <mergeCell ref="B370:C370"/>
    <mergeCell ref="D370:L370"/>
    <mergeCell ref="B369:C369"/>
    <mergeCell ref="J252:K253"/>
    <mergeCell ref="J323:K324"/>
    <mergeCell ref="J274:K275"/>
    <mergeCell ref="D369:L369"/>
    <mergeCell ref="A143:A148"/>
    <mergeCell ref="L143:L148"/>
    <mergeCell ref="L292:L295"/>
    <mergeCell ref="L296:L300"/>
    <mergeCell ref="J231:K232"/>
    <mergeCell ref="L156:L160"/>
    <mergeCell ref="B170:I174"/>
    <mergeCell ref="A170:A174"/>
    <mergeCell ref="A184:A185"/>
    <mergeCell ref="B184:I185"/>
    <mergeCell ref="L184:L185"/>
    <mergeCell ref="J175:K176"/>
    <mergeCell ref="A175:A176"/>
    <mergeCell ref="B175:I176"/>
    <mergeCell ref="L175:L176"/>
    <mergeCell ref="L180:L183"/>
    <mergeCell ref="A186:A187"/>
    <mergeCell ref="L14:L16"/>
    <mergeCell ref="A15:I16"/>
    <mergeCell ref="B82:B83"/>
    <mergeCell ref="C82:I83"/>
    <mergeCell ref="L78:L91"/>
    <mergeCell ref="A93:A102"/>
    <mergeCell ref="B93:I97"/>
    <mergeCell ref="A107:A108"/>
    <mergeCell ref="B85:B86"/>
    <mergeCell ref="C85:I86"/>
    <mergeCell ref="L93:L102"/>
    <mergeCell ref="L22:L23"/>
    <mergeCell ref="J26:K27"/>
    <mergeCell ref="J28:K29"/>
    <mergeCell ref="C102:I102"/>
    <mergeCell ref="C100:I101"/>
    <mergeCell ref="L39:L40"/>
    <mergeCell ref="J48:K49"/>
    <mergeCell ref="L45:L46"/>
    <mergeCell ref="J50:K53"/>
    <mergeCell ref="L50:L53"/>
    <mergeCell ref="C84:I84"/>
    <mergeCell ref="B41:I43"/>
    <mergeCell ref="A39:A40"/>
    <mergeCell ref="B39:I40"/>
    <mergeCell ref="B30:I30"/>
    <mergeCell ref="B78:I78"/>
    <mergeCell ref="L17:L18"/>
    <mergeCell ref="L19:L21"/>
    <mergeCell ref="L28:L29"/>
    <mergeCell ref="L31:L38"/>
    <mergeCell ref="B47:I47"/>
    <mergeCell ref="C60:I66"/>
    <mergeCell ref="B31:I38"/>
    <mergeCell ref="C79:I81"/>
    <mergeCell ref="B90:B92"/>
    <mergeCell ref="B58:I59"/>
    <mergeCell ref="A121:A124"/>
    <mergeCell ref="B121:I124"/>
    <mergeCell ref="A58:A77"/>
    <mergeCell ref="A116:A118"/>
    <mergeCell ref="B116:I118"/>
    <mergeCell ref="J109:K112"/>
    <mergeCell ref="J90:K92"/>
    <mergeCell ref="C90:I92"/>
    <mergeCell ref="B133:I134"/>
    <mergeCell ref="J133:K134"/>
    <mergeCell ref="L133:L134"/>
    <mergeCell ref="A135:A139"/>
    <mergeCell ref="B135:I136"/>
    <mergeCell ref="L135:L139"/>
    <mergeCell ref="C137:I137"/>
    <mergeCell ref="C138:I138"/>
    <mergeCell ref="E139:I139"/>
    <mergeCell ref="C139:D139"/>
    <mergeCell ref="M10:M13"/>
    <mergeCell ref="M17:M27"/>
    <mergeCell ref="B54:I57"/>
    <mergeCell ref="A130:I130"/>
    <mergeCell ref="A131:I132"/>
    <mergeCell ref="A125:A127"/>
    <mergeCell ref="B125:I127"/>
    <mergeCell ref="L125:L127"/>
    <mergeCell ref="A128:A129"/>
    <mergeCell ref="B128:I129"/>
    <mergeCell ref="L128:L129"/>
    <mergeCell ref="A119:A120"/>
    <mergeCell ref="B119:I120"/>
    <mergeCell ref="L119:L120"/>
    <mergeCell ref="A50:A53"/>
    <mergeCell ref="L58:L75"/>
    <mergeCell ref="L121:L124"/>
    <mergeCell ref="J128:K129"/>
    <mergeCell ref="B106:I106"/>
    <mergeCell ref="L109:L112"/>
    <mergeCell ref="J107:K108"/>
    <mergeCell ref="A78:A92"/>
    <mergeCell ref="A109:A112"/>
    <mergeCell ref="B79:B81"/>
  </mergeCells>
  <conditionalFormatting sqref="E2:L3">
    <cfRule type="containsBlanks" dxfId="59" priority="5">
      <formula>LEN(TRIM(E2))=0</formula>
    </cfRule>
  </conditionalFormatting>
  <conditionalFormatting sqref="J17:K18">
    <cfRule type="cellIs" dxfId="58" priority="7" operator="lessThan">
      <formula>0.6</formula>
    </cfRule>
  </conditionalFormatting>
  <conditionalFormatting sqref="J28:K29 J50:K53 J109:K112 J133:K134 J180:K183 J231:K232 J258:K259 J278:K279">
    <cfRule type="cellIs" dxfId="57" priority="6" operator="lessThan">
      <formula>0.6</formula>
    </cfRule>
  </conditionalFormatting>
  <conditionalFormatting sqref="J103:K105">
    <cfRule type="expression" dxfId="56" priority="15">
      <formula>$J$105="! Select only one"</formula>
    </cfRule>
  </conditionalFormatting>
  <conditionalFormatting sqref="L324">
    <cfRule type="expression" dxfId="55" priority="9">
      <formula>$B$324="Note:Deduction for gaps is more than control features marked as present or N.A.! "</formula>
    </cfRule>
  </conditionalFormatting>
  <pageMargins left="0.70866141732283472" right="0.19685039370078741" top="0.47244094488188981" bottom="0.55118110236220474" header="0.31496062992125984" footer="0.31496062992125984"/>
  <pageSetup paperSize="9" orientation="portrait" horizontalDpi="1200" verticalDpi="1200" r:id="rId1"/>
  <headerFooter>
    <oddFooter>&amp;L&amp;8SRC-&amp;A/0123/ACAP&amp;RPage &amp;P</oddFooter>
  </headerFooter>
  <rowBreaks count="12" manualBreakCount="12">
    <brk id="49" max="11" man="1"/>
    <brk id="92" max="11" man="1"/>
    <brk id="108" max="11" man="1"/>
    <brk id="129" max="11" man="1"/>
    <brk id="169" max="11" man="1"/>
    <brk id="176" max="11" man="1"/>
    <brk id="221" max="11" man="1"/>
    <brk id="227" max="11" man="1"/>
    <brk id="253" max="11" man="1"/>
    <brk id="275" max="11" man="1"/>
    <brk id="320" max="11" man="1"/>
    <brk id="367"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1312" r:id="rId4" name="Check Box 1.1">
              <controlPr defaultSize="0" autoFill="0" autoLine="0" autoPict="0">
                <anchor moveWithCells="1">
                  <from>
                    <xdr:col>9</xdr:col>
                    <xdr:colOff>47625</xdr:colOff>
                    <xdr:row>18</xdr:row>
                    <xdr:rowOff>19050</xdr:rowOff>
                  </from>
                  <to>
                    <xdr:col>9</xdr:col>
                    <xdr:colOff>342900</xdr:colOff>
                    <xdr:row>19</xdr:row>
                    <xdr:rowOff>38100</xdr:rowOff>
                  </to>
                </anchor>
              </controlPr>
            </control>
          </mc:Choice>
        </mc:AlternateContent>
        <mc:AlternateContent xmlns:mc="http://schemas.openxmlformats.org/markup-compatibility/2006">
          <mc:Choice Requires="x14">
            <control shapeId="11313" r:id="rId5" name="Check Box 1.2">
              <controlPr defaultSize="0" autoFill="0" autoLine="0" autoPict="0">
                <anchor moveWithCells="1">
                  <from>
                    <xdr:col>9</xdr:col>
                    <xdr:colOff>47625</xdr:colOff>
                    <xdr:row>21</xdr:row>
                    <xdr:rowOff>19050</xdr:rowOff>
                  </from>
                  <to>
                    <xdr:col>9</xdr:col>
                    <xdr:colOff>342900</xdr:colOff>
                    <xdr:row>22</xdr:row>
                    <xdr:rowOff>38100</xdr:rowOff>
                  </to>
                </anchor>
              </controlPr>
            </control>
          </mc:Choice>
        </mc:AlternateContent>
        <mc:AlternateContent xmlns:mc="http://schemas.openxmlformats.org/markup-compatibility/2006">
          <mc:Choice Requires="x14">
            <control shapeId="11314" r:id="rId6" name="Check Box 1.3">
              <controlPr defaultSize="0" autoFill="0" autoLine="0" autoPict="0">
                <anchor moveWithCells="1">
                  <from>
                    <xdr:col>9</xdr:col>
                    <xdr:colOff>47625</xdr:colOff>
                    <xdr:row>23</xdr:row>
                    <xdr:rowOff>19050</xdr:rowOff>
                  </from>
                  <to>
                    <xdr:col>9</xdr:col>
                    <xdr:colOff>342900</xdr:colOff>
                    <xdr:row>24</xdr:row>
                    <xdr:rowOff>38100</xdr:rowOff>
                  </to>
                </anchor>
              </controlPr>
            </control>
          </mc:Choice>
        </mc:AlternateContent>
        <mc:AlternateContent xmlns:mc="http://schemas.openxmlformats.org/markup-compatibility/2006">
          <mc:Choice Requires="x14">
            <control shapeId="11315" r:id="rId7" name="Check Box 2.1">
              <controlPr defaultSize="0" autoFill="0" autoLine="0" autoPict="0">
                <anchor moveWithCells="1">
                  <from>
                    <xdr:col>9</xdr:col>
                    <xdr:colOff>47625</xdr:colOff>
                    <xdr:row>30</xdr:row>
                    <xdr:rowOff>19050</xdr:rowOff>
                  </from>
                  <to>
                    <xdr:col>9</xdr:col>
                    <xdr:colOff>342900</xdr:colOff>
                    <xdr:row>31</xdr:row>
                    <xdr:rowOff>38100</xdr:rowOff>
                  </to>
                </anchor>
              </controlPr>
            </control>
          </mc:Choice>
        </mc:AlternateContent>
        <mc:AlternateContent xmlns:mc="http://schemas.openxmlformats.org/markup-compatibility/2006">
          <mc:Choice Requires="x14">
            <control shapeId="11316" r:id="rId8" name="Check Box 2.2">
              <controlPr defaultSize="0" autoFill="0" autoLine="0" autoPict="0" altText="Yes">
                <anchor moveWithCells="1">
                  <from>
                    <xdr:col>9</xdr:col>
                    <xdr:colOff>28575</xdr:colOff>
                    <xdr:row>38</xdr:row>
                    <xdr:rowOff>57150</xdr:rowOff>
                  </from>
                  <to>
                    <xdr:col>9</xdr:col>
                    <xdr:colOff>342900</xdr:colOff>
                    <xdr:row>39</xdr:row>
                    <xdr:rowOff>38100</xdr:rowOff>
                  </to>
                </anchor>
              </controlPr>
            </control>
          </mc:Choice>
        </mc:AlternateContent>
        <mc:AlternateContent xmlns:mc="http://schemas.openxmlformats.org/markup-compatibility/2006">
          <mc:Choice Requires="x14">
            <control shapeId="11317" r:id="rId9" name="Check Box 2.3">
              <controlPr defaultSize="0" autoFill="0" autoLine="0" autoPict="0" altText="Yes">
                <anchor moveWithCells="1">
                  <from>
                    <xdr:col>9</xdr:col>
                    <xdr:colOff>28575</xdr:colOff>
                    <xdr:row>40</xdr:row>
                    <xdr:rowOff>57150</xdr:rowOff>
                  </from>
                  <to>
                    <xdr:col>9</xdr:col>
                    <xdr:colOff>342900</xdr:colOff>
                    <xdr:row>41</xdr:row>
                    <xdr:rowOff>38100</xdr:rowOff>
                  </to>
                </anchor>
              </controlPr>
            </control>
          </mc:Choice>
        </mc:AlternateContent>
        <mc:AlternateContent xmlns:mc="http://schemas.openxmlformats.org/markup-compatibility/2006">
          <mc:Choice Requires="x14">
            <control shapeId="11318" r:id="rId10" name="Check Box 2.4">
              <controlPr defaultSize="0" autoFill="0" autoLine="0" autoPict="0">
                <anchor moveWithCells="1">
                  <from>
                    <xdr:col>9</xdr:col>
                    <xdr:colOff>28575</xdr:colOff>
                    <xdr:row>43</xdr:row>
                    <xdr:rowOff>38100</xdr:rowOff>
                  </from>
                  <to>
                    <xdr:col>9</xdr:col>
                    <xdr:colOff>342900</xdr:colOff>
                    <xdr:row>43</xdr:row>
                    <xdr:rowOff>190500</xdr:rowOff>
                  </to>
                </anchor>
              </controlPr>
            </control>
          </mc:Choice>
        </mc:AlternateContent>
        <mc:AlternateContent xmlns:mc="http://schemas.openxmlformats.org/markup-compatibility/2006">
          <mc:Choice Requires="x14">
            <control shapeId="11319" r:id="rId11" name="Check Box 2.5">
              <controlPr defaultSize="0" autoFill="0" autoLine="0" autoPict="0">
                <anchor moveWithCells="1">
                  <from>
                    <xdr:col>9</xdr:col>
                    <xdr:colOff>28575</xdr:colOff>
                    <xdr:row>44</xdr:row>
                    <xdr:rowOff>57150</xdr:rowOff>
                  </from>
                  <to>
                    <xdr:col>9</xdr:col>
                    <xdr:colOff>342900</xdr:colOff>
                    <xdr:row>45</xdr:row>
                    <xdr:rowOff>38100</xdr:rowOff>
                  </to>
                </anchor>
              </controlPr>
            </control>
          </mc:Choice>
        </mc:AlternateContent>
        <mc:AlternateContent xmlns:mc="http://schemas.openxmlformats.org/markup-compatibility/2006">
          <mc:Choice Requires="x14">
            <control shapeId="11320" r:id="rId12" name="Check Box 2.6">
              <controlPr defaultSize="0" autoFill="0" autoLine="0" autoPict="0">
                <anchor moveWithCells="1">
                  <from>
                    <xdr:col>9</xdr:col>
                    <xdr:colOff>28575</xdr:colOff>
                    <xdr:row>46</xdr:row>
                    <xdr:rowOff>57150</xdr:rowOff>
                  </from>
                  <to>
                    <xdr:col>9</xdr:col>
                    <xdr:colOff>342900</xdr:colOff>
                    <xdr:row>46</xdr:row>
                    <xdr:rowOff>171450</xdr:rowOff>
                  </to>
                </anchor>
              </controlPr>
            </control>
          </mc:Choice>
        </mc:AlternateContent>
        <mc:AlternateContent xmlns:mc="http://schemas.openxmlformats.org/markup-compatibility/2006">
          <mc:Choice Requires="x14">
            <control shapeId="11322" r:id="rId13" name="Check Box 3.1">
              <controlPr defaultSize="0" autoFill="0" autoLine="0" autoPict="0">
                <anchor moveWithCells="1">
                  <from>
                    <xdr:col>9</xdr:col>
                    <xdr:colOff>19050</xdr:colOff>
                    <xdr:row>53</xdr:row>
                    <xdr:rowOff>38100</xdr:rowOff>
                  </from>
                  <to>
                    <xdr:col>9</xdr:col>
                    <xdr:colOff>333375</xdr:colOff>
                    <xdr:row>54</xdr:row>
                    <xdr:rowOff>19050</xdr:rowOff>
                  </to>
                </anchor>
              </controlPr>
            </control>
          </mc:Choice>
        </mc:AlternateContent>
        <mc:AlternateContent xmlns:mc="http://schemas.openxmlformats.org/markup-compatibility/2006">
          <mc:Choice Requires="x14">
            <control shapeId="11323" r:id="rId14" name="Check Box 3.2">
              <controlPr defaultSize="0" autoFill="0" autoLine="0" autoPict="0">
                <anchor moveWithCells="1">
                  <from>
                    <xdr:col>9</xdr:col>
                    <xdr:colOff>19050</xdr:colOff>
                    <xdr:row>57</xdr:row>
                    <xdr:rowOff>38100</xdr:rowOff>
                  </from>
                  <to>
                    <xdr:col>9</xdr:col>
                    <xdr:colOff>333375</xdr:colOff>
                    <xdr:row>58</xdr:row>
                    <xdr:rowOff>38100</xdr:rowOff>
                  </to>
                </anchor>
              </controlPr>
            </control>
          </mc:Choice>
        </mc:AlternateContent>
        <mc:AlternateContent xmlns:mc="http://schemas.openxmlformats.org/markup-compatibility/2006">
          <mc:Choice Requires="x14">
            <control shapeId="11324" r:id="rId15" name="Check Box 3.3.1">
              <controlPr defaultSize="0" autoFill="0" autoLine="0" autoPict="0">
                <anchor moveWithCells="1">
                  <from>
                    <xdr:col>9</xdr:col>
                    <xdr:colOff>19050</xdr:colOff>
                    <xdr:row>78</xdr:row>
                    <xdr:rowOff>19050</xdr:rowOff>
                  </from>
                  <to>
                    <xdr:col>9</xdr:col>
                    <xdr:colOff>333375</xdr:colOff>
                    <xdr:row>79</xdr:row>
                    <xdr:rowOff>38100</xdr:rowOff>
                  </to>
                </anchor>
              </controlPr>
            </control>
          </mc:Choice>
        </mc:AlternateContent>
        <mc:AlternateContent xmlns:mc="http://schemas.openxmlformats.org/markup-compatibility/2006">
          <mc:Choice Requires="x14">
            <control shapeId="11325" r:id="rId16" name="Check Box 3.3.2">
              <controlPr defaultSize="0" autoFill="0" autoLine="0" autoPict="0">
                <anchor moveWithCells="1">
                  <from>
                    <xdr:col>9</xdr:col>
                    <xdr:colOff>19050</xdr:colOff>
                    <xdr:row>81</xdr:row>
                    <xdr:rowOff>19050</xdr:rowOff>
                  </from>
                  <to>
                    <xdr:col>9</xdr:col>
                    <xdr:colOff>333375</xdr:colOff>
                    <xdr:row>82</xdr:row>
                    <xdr:rowOff>38100</xdr:rowOff>
                  </to>
                </anchor>
              </controlPr>
            </control>
          </mc:Choice>
        </mc:AlternateContent>
        <mc:AlternateContent xmlns:mc="http://schemas.openxmlformats.org/markup-compatibility/2006">
          <mc:Choice Requires="x14">
            <control shapeId="11326" r:id="rId17" name="Check Box 3.3.3">
              <controlPr defaultSize="0" autoFill="0" autoLine="0" autoPict="0">
                <anchor moveWithCells="1">
                  <from>
                    <xdr:col>9</xdr:col>
                    <xdr:colOff>19050</xdr:colOff>
                    <xdr:row>83</xdr:row>
                    <xdr:rowOff>9525</xdr:rowOff>
                  </from>
                  <to>
                    <xdr:col>9</xdr:col>
                    <xdr:colOff>333375</xdr:colOff>
                    <xdr:row>84</xdr:row>
                    <xdr:rowOff>19050</xdr:rowOff>
                  </to>
                </anchor>
              </controlPr>
            </control>
          </mc:Choice>
        </mc:AlternateContent>
        <mc:AlternateContent xmlns:mc="http://schemas.openxmlformats.org/markup-compatibility/2006">
          <mc:Choice Requires="x14">
            <control shapeId="11327" r:id="rId18" name="Check Box 3.3.4">
              <controlPr defaultSize="0" autoFill="0" autoLine="0" autoPict="0">
                <anchor moveWithCells="1">
                  <from>
                    <xdr:col>9</xdr:col>
                    <xdr:colOff>19050</xdr:colOff>
                    <xdr:row>84</xdr:row>
                    <xdr:rowOff>19050</xdr:rowOff>
                  </from>
                  <to>
                    <xdr:col>9</xdr:col>
                    <xdr:colOff>333375</xdr:colOff>
                    <xdr:row>85</xdr:row>
                    <xdr:rowOff>38100</xdr:rowOff>
                  </to>
                </anchor>
              </controlPr>
            </control>
          </mc:Choice>
        </mc:AlternateContent>
        <mc:AlternateContent xmlns:mc="http://schemas.openxmlformats.org/markup-compatibility/2006">
          <mc:Choice Requires="x14">
            <control shapeId="11331" r:id="rId19" name="Check Box 3.5a">
              <controlPr defaultSize="0" autoFill="0" autoLine="0" autoPict="0">
                <anchor moveWithCells="1">
                  <from>
                    <xdr:col>9</xdr:col>
                    <xdr:colOff>0</xdr:colOff>
                    <xdr:row>102</xdr:row>
                    <xdr:rowOff>47625</xdr:rowOff>
                  </from>
                  <to>
                    <xdr:col>9</xdr:col>
                    <xdr:colOff>295275</xdr:colOff>
                    <xdr:row>103</xdr:row>
                    <xdr:rowOff>19050</xdr:rowOff>
                  </to>
                </anchor>
              </controlPr>
            </control>
          </mc:Choice>
        </mc:AlternateContent>
        <mc:AlternateContent xmlns:mc="http://schemas.openxmlformats.org/markup-compatibility/2006">
          <mc:Choice Requires="x14">
            <control shapeId="11332" r:id="rId20" name="Check Box 3.6">
              <controlPr defaultSize="0" autoFill="0" autoLine="0" autoPict="0">
                <anchor moveWithCells="1">
                  <from>
                    <xdr:col>9</xdr:col>
                    <xdr:colOff>19050</xdr:colOff>
                    <xdr:row>105</xdr:row>
                    <xdr:rowOff>133350</xdr:rowOff>
                  </from>
                  <to>
                    <xdr:col>9</xdr:col>
                    <xdr:colOff>333375</xdr:colOff>
                    <xdr:row>105</xdr:row>
                    <xdr:rowOff>295275</xdr:rowOff>
                  </to>
                </anchor>
              </controlPr>
            </control>
          </mc:Choice>
        </mc:AlternateContent>
        <mc:AlternateContent xmlns:mc="http://schemas.openxmlformats.org/markup-compatibility/2006">
          <mc:Choice Requires="x14">
            <control shapeId="11334" r:id="rId21" name="Check Box 4.1">
              <controlPr defaultSize="0" autoFill="0" autoLine="0" autoPict="0">
                <anchor moveWithCells="1">
                  <from>
                    <xdr:col>9</xdr:col>
                    <xdr:colOff>19050</xdr:colOff>
                    <xdr:row>112</xdr:row>
                    <xdr:rowOff>133350</xdr:rowOff>
                  </from>
                  <to>
                    <xdr:col>9</xdr:col>
                    <xdr:colOff>333375</xdr:colOff>
                    <xdr:row>113</xdr:row>
                    <xdr:rowOff>104775</xdr:rowOff>
                  </to>
                </anchor>
              </controlPr>
            </control>
          </mc:Choice>
        </mc:AlternateContent>
        <mc:AlternateContent xmlns:mc="http://schemas.openxmlformats.org/markup-compatibility/2006">
          <mc:Choice Requires="x14">
            <control shapeId="11335" r:id="rId22" name="Check Box 4.2">
              <controlPr defaultSize="0" autoFill="0" autoLine="0" autoPict="0">
                <anchor moveWithCells="1">
                  <from>
                    <xdr:col>9</xdr:col>
                    <xdr:colOff>19050</xdr:colOff>
                    <xdr:row>115</xdr:row>
                    <xdr:rowOff>133350</xdr:rowOff>
                  </from>
                  <to>
                    <xdr:col>9</xdr:col>
                    <xdr:colOff>333375</xdr:colOff>
                    <xdr:row>116</xdr:row>
                    <xdr:rowOff>104775</xdr:rowOff>
                  </to>
                </anchor>
              </controlPr>
            </control>
          </mc:Choice>
        </mc:AlternateContent>
        <mc:AlternateContent xmlns:mc="http://schemas.openxmlformats.org/markup-compatibility/2006">
          <mc:Choice Requires="x14">
            <control shapeId="11336" r:id="rId23" name="Check Box 4.3">
              <controlPr defaultSize="0" autoFill="0" autoLine="0" autoPict="0">
                <anchor moveWithCells="1">
                  <from>
                    <xdr:col>9</xdr:col>
                    <xdr:colOff>19050</xdr:colOff>
                    <xdr:row>118</xdr:row>
                    <xdr:rowOff>133350</xdr:rowOff>
                  </from>
                  <to>
                    <xdr:col>9</xdr:col>
                    <xdr:colOff>333375</xdr:colOff>
                    <xdr:row>119</xdr:row>
                    <xdr:rowOff>104775</xdr:rowOff>
                  </to>
                </anchor>
              </controlPr>
            </control>
          </mc:Choice>
        </mc:AlternateContent>
        <mc:AlternateContent xmlns:mc="http://schemas.openxmlformats.org/markup-compatibility/2006">
          <mc:Choice Requires="x14">
            <control shapeId="11337" r:id="rId24" name="Check Box 4.4">
              <controlPr defaultSize="0" autoFill="0" autoLine="0" autoPict="0">
                <anchor moveWithCells="1">
                  <from>
                    <xdr:col>9</xdr:col>
                    <xdr:colOff>19050</xdr:colOff>
                    <xdr:row>120</xdr:row>
                    <xdr:rowOff>133350</xdr:rowOff>
                  </from>
                  <to>
                    <xdr:col>9</xdr:col>
                    <xdr:colOff>333375</xdr:colOff>
                    <xdr:row>121</xdr:row>
                    <xdr:rowOff>104775</xdr:rowOff>
                  </to>
                </anchor>
              </controlPr>
            </control>
          </mc:Choice>
        </mc:AlternateContent>
        <mc:AlternateContent xmlns:mc="http://schemas.openxmlformats.org/markup-compatibility/2006">
          <mc:Choice Requires="x14">
            <control shapeId="11338" r:id="rId25" name="Check Box 4.5">
              <controlPr defaultSize="0" autoFill="0" autoLine="0" autoPict="0">
                <anchor moveWithCells="1">
                  <from>
                    <xdr:col>9</xdr:col>
                    <xdr:colOff>19050</xdr:colOff>
                    <xdr:row>124</xdr:row>
                    <xdr:rowOff>133350</xdr:rowOff>
                  </from>
                  <to>
                    <xdr:col>9</xdr:col>
                    <xdr:colOff>333375</xdr:colOff>
                    <xdr:row>125</xdr:row>
                    <xdr:rowOff>104775</xdr:rowOff>
                  </to>
                </anchor>
              </controlPr>
            </control>
          </mc:Choice>
        </mc:AlternateContent>
        <mc:AlternateContent xmlns:mc="http://schemas.openxmlformats.org/markup-compatibility/2006">
          <mc:Choice Requires="x14">
            <control shapeId="11344" r:id="rId26" name="Check Box 5.3">
              <controlPr defaultSize="0" autoFill="0" autoLine="0" autoPict="0">
                <anchor moveWithCells="1">
                  <from>
                    <xdr:col>9</xdr:col>
                    <xdr:colOff>38100</xdr:colOff>
                    <xdr:row>139</xdr:row>
                    <xdr:rowOff>133350</xdr:rowOff>
                  </from>
                  <to>
                    <xdr:col>9</xdr:col>
                    <xdr:colOff>333375</xdr:colOff>
                    <xdr:row>140</xdr:row>
                    <xdr:rowOff>104775</xdr:rowOff>
                  </to>
                </anchor>
              </controlPr>
            </control>
          </mc:Choice>
        </mc:AlternateContent>
        <mc:AlternateContent xmlns:mc="http://schemas.openxmlformats.org/markup-compatibility/2006">
          <mc:Choice Requires="x14">
            <control shapeId="11345" r:id="rId27" name="Check Box 5.4">
              <controlPr defaultSize="0" autoFill="0" autoLine="0" autoPict="0">
                <anchor moveWithCells="1">
                  <from>
                    <xdr:col>9</xdr:col>
                    <xdr:colOff>19050</xdr:colOff>
                    <xdr:row>142</xdr:row>
                    <xdr:rowOff>133350</xdr:rowOff>
                  </from>
                  <to>
                    <xdr:col>9</xdr:col>
                    <xdr:colOff>333375</xdr:colOff>
                    <xdr:row>143</xdr:row>
                    <xdr:rowOff>104775</xdr:rowOff>
                  </to>
                </anchor>
              </controlPr>
            </control>
          </mc:Choice>
        </mc:AlternateContent>
        <mc:AlternateContent xmlns:mc="http://schemas.openxmlformats.org/markup-compatibility/2006">
          <mc:Choice Requires="x14">
            <control shapeId="11346" r:id="rId28" name="Check Box 5.5">
              <controlPr defaultSize="0" autoFill="0" autoLine="0" autoPict="0">
                <anchor moveWithCells="1">
                  <from>
                    <xdr:col>9</xdr:col>
                    <xdr:colOff>19050</xdr:colOff>
                    <xdr:row>148</xdr:row>
                    <xdr:rowOff>133350</xdr:rowOff>
                  </from>
                  <to>
                    <xdr:col>9</xdr:col>
                    <xdr:colOff>333375</xdr:colOff>
                    <xdr:row>149</xdr:row>
                    <xdr:rowOff>104775</xdr:rowOff>
                  </to>
                </anchor>
              </controlPr>
            </control>
          </mc:Choice>
        </mc:AlternateContent>
        <mc:AlternateContent xmlns:mc="http://schemas.openxmlformats.org/markup-compatibility/2006">
          <mc:Choice Requires="x14">
            <control shapeId="11347" r:id="rId29" name="Check Box 5.6">
              <controlPr defaultSize="0" autoFill="0" autoLine="0" autoPict="0">
                <anchor moveWithCells="1">
                  <from>
                    <xdr:col>9</xdr:col>
                    <xdr:colOff>19050</xdr:colOff>
                    <xdr:row>151</xdr:row>
                    <xdr:rowOff>133350</xdr:rowOff>
                  </from>
                  <to>
                    <xdr:col>9</xdr:col>
                    <xdr:colOff>333375</xdr:colOff>
                    <xdr:row>152</xdr:row>
                    <xdr:rowOff>104775</xdr:rowOff>
                  </to>
                </anchor>
              </controlPr>
            </control>
          </mc:Choice>
        </mc:AlternateContent>
        <mc:AlternateContent xmlns:mc="http://schemas.openxmlformats.org/markup-compatibility/2006">
          <mc:Choice Requires="x14">
            <control shapeId="11348" r:id="rId30" name="Check Box 5.7">
              <controlPr defaultSize="0" autoFill="0" autoLine="0" autoPict="0">
                <anchor moveWithCells="1">
                  <from>
                    <xdr:col>9</xdr:col>
                    <xdr:colOff>19050</xdr:colOff>
                    <xdr:row>155</xdr:row>
                    <xdr:rowOff>114300</xdr:rowOff>
                  </from>
                  <to>
                    <xdr:col>9</xdr:col>
                    <xdr:colOff>333375</xdr:colOff>
                    <xdr:row>156</xdr:row>
                    <xdr:rowOff>104775</xdr:rowOff>
                  </to>
                </anchor>
              </controlPr>
            </control>
          </mc:Choice>
        </mc:AlternateContent>
        <mc:AlternateContent xmlns:mc="http://schemas.openxmlformats.org/markup-compatibility/2006">
          <mc:Choice Requires="x14">
            <control shapeId="11349" r:id="rId31" name="Check Box 5.8">
              <controlPr defaultSize="0" autoFill="0" autoLine="0" autoPict="0">
                <anchor moveWithCells="1">
                  <from>
                    <xdr:col>9</xdr:col>
                    <xdr:colOff>19050</xdr:colOff>
                    <xdr:row>160</xdr:row>
                    <xdr:rowOff>133350</xdr:rowOff>
                  </from>
                  <to>
                    <xdr:col>9</xdr:col>
                    <xdr:colOff>333375</xdr:colOff>
                    <xdr:row>161</xdr:row>
                    <xdr:rowOff>85725</xdr:rowOff>
                  </to>
                </anchor>
              </controlPr>
            </control>
          </mc:Choice>
        </mc:AlternateContent>
        <mc:AlternateContent xmlns:mc="http://schemas.openxmlformats.org/markup-compatibility/2006">
          <mc:Choice Requires="x14">
            <control shapeId="11350" r:id="rId32" name="Check Box 5.9">
              <controlPr defaultSize="0" autoFill="0" autoLine="0" autoPict="0">
                <anchor moveWithCells="1">
                  <from>
                    <xdr:col>9</xdr:col>
                    <xdr:colOff>19050</xdr:colOff>
                    <xdr:row>163</xdr:row>
                    <xdr:rowOff>133350</xdr:rowOff>
                  </from>
                  <to>
                    <xdr:col>9</xdr:col>
                    <xdr:colOff>333375</xdr:colOff>
                    <xdr:row>164</xdr:row>
                    <xdr:rowOff>85725</xdr:rowOff>
                  </to>
                </anchor>
              </controlPr>
            </control>
          </mc:Choice>
        </mc:AlternateContent>
        <mc:AlternateContent xmlns:mc="http://schemas.openxmlformats.org/markup-compatibility/2006">
          <mc:Choice Requires="x14">
            <control shapeId="11351" r:id="rId33" name="Check Box 5.10">
              <controlPr defaultSize="0" autoFill="0" autoLine="0" autoPict="0">
                <anchor moveWithCells="1">
                  <from>
                    <xdr:col>9</xdr:col>
                    <xdr:colOff>19050</xdr:colOff>
                    <xdr:row>166</xdr:row>
                    <xdr:rowOff>133350</xdr:rowOff>
                  </from>
                  <to>
                    <xdr:col>9</xdr:col>
                    <xdr:colOff>333375</xdr:colOff>
                    <xdr:row>167</xdr:row>
                    <xdr:rowOff>85725</xdr:rowOff>
                  </to>
                </anchor>
              </controlPr>
            </control>
          </mc:Choice>
        </mc:AlternateContent>
        <mc:AlternateContent xmlns:mc="http://schemas.openxmlformats.org/markup-compatibility/2006">
          <mc:Choice Requires="x14">
            <control shapeId="11352" r:id="rId34" name="Check Box 5.11">
              <controlPr defaultSize="0" autoFill="0" autoLine="0" autoPict="0">
                <anchor moveWithCells="1">
                  <from>
                    <xdr:col>9</xdr:col>
                    <xdr:colOff>19050</xdr:colOff>
                    <xdr:row>168</xdr:row>
                    <xdr:rowOff>28575</xdr:rowOff>
                  </from>
                  <to>
                    <xdr:col>9</xdr:col>
                    <xdr:colOff>333375</xdr:colOff>
                    <xdr:row>168</xdr:row>
                    <xdr:rowOff>190500</xdr:rowOff>
                  </to>
                </anchor>
              </controlPr>
            </control>
          </mc:Choice>
        </mc:AlternateContent>
        <mc:AlternateContent xmlns:mc="http://schemas.openxmlformats.org/markup-compatibility/2006">
          <mc:Choice Requires="x14">
            <control shapeId="11354" r:id="rId35" name="Check Box 6.1">
              <controlPr defaultSize="0" autoFill="0" autoLine="0" autoPict="0">
                <anchor moveWithCells="1">
                  <from>
                    <xdr:col>9</xdr:col>
                    <xdr:colOff>38100</xdr:colOff>
                    <xdr:row>183</xdr:row>
                    <xdr:rowOff>142875</xdr:rowOff>
                  </from>
                  <to>
                    <xdr:col>9</xdr:col>
                    <xdr:colOff>342900</xdr:colOff>
                    <xdr:row>184</xdr:row>
                    <xdr:rowOff>104775</xdr:rowOff>
                  </to>
                </anchor>
              </controlPr>
            </control>
          </mc:Choice>
        </mc:AlternateContent>
        <mc:AlternateContent xmlns:mc="http://schemas.openxmlformats.org/markup-compatibility/2006">
          <mc:Choice Requires="x14">
            <control shapeId="11355" r:id="rId36" name="Check Box 6.2">
              <controlPr defaultSize="0" autoFill="0" autoLine="0" autoPict="0">
                <anchor moveWithCells="1">
                  <from>
                    <xdr:col>9</xdr:col>
                    <xdr:colOff>38100</xdr:colOff>
                    <xdr:row>185</xdr:row>
                    <xdr:rowOff>142875</xdr:rowOff>
                  </from>
                  <to>
                    <xdr:col>9</xdr:col>
                    <xdr:colOff>342900</xdr:colOff>
                    <xdr:row>186</xdr:row>
                    <xdr:rowOff>104775</xdr:rowOff>
                  </to>
                </anchor>
              </controlPr>
            </control>
          </mc:Choice>
        </mc:AlternateContent>
        <mc:AlternateContent xmlns:mc="http://schemas.openxmlformats.org/markup-compatibility/2006">
          <mc:Choice Requires="x14">
            <control shapeId="11356" r:id="rId37" name="Check Box 6.3">
              <controlPr defaultSize="0" autoFill="0" autoLine="0" autoPict="0">
                <anchor moveWithCells="1">
                  <from>
                    <xdr:col>9</xdr:col>
                    <xdr:colOff>38100</xdr:colOff>
                    <xdr:row>187</xdr:row>
                    <xdr:rowOff>142875</xdr:rowOff>
                  </from>
                  <to>
                    <xdr:col>9</xdr:col>
                    <xdr:colOff>342900</xdr:colOff>
                    <xdr:row>188</xdr:row>
                    <xdr:rowOff>104775</xdr:rowOff>
                  </to>
                </anchor>
              </controlPr>
            </control>
          </mc:Choice>
        </mc:AlternateContent>
        <mc:AlternateContent xmlns:mc="http://schemas.openxmlformats.org/markup-compatibility/2006">
          <mc:Choice Requires="x14">
            <control shapeId="11357" r:id="rId38" name="Check Box 6.4">
              <controlPr defaultSize="0" autoFill="0" autoLine="0" autoPict="0">
                <anchor moveWithCells="1">
                  <from>
                    <xdr:col>9</xdr:col>
                    <xdr:colOff>38100</xdr:colOff>
                    <xdr:row>191</xdr:row>
                    <xdr:rowOff>133350</xdr:rowOff>
                  </from>
                  <to>
                    <xdr:col>9</xdr:col>
                    <xdr:colOff>342900</xdr:colOff>
                    <xdr:row>192</xdr:row>
                    <xdr:rowOff>104775</xdr:rowOff>
                  </to>
                </anchor>
              </controlPr>
            </control>
          </mc:Choice>
        </mc:AlternateContent>
        <mc:AlternateContent xmlns:mc="http://schemas.openxmlformats.org/markup-compatibility/2006">
          <mc:Choice Requires="x14">
            <control shapeId="11358" r:id="rId39" name="Check Box 6.5">
              <controlPr defaultSize="0" autoFill="0" autoLine="0" autoPict="0">
                <anchor moveWithCells="1">
                  <from>
                    <xdr:col>9</xdr:col>
                    <xdr:colOff>38100</xdr:colOff>
                    <xdr:row>200</xdr:row>
                    <xdr:rowOff>133350</xdr:rowOff>
                  </from>
                  <to>
                    <xdr:col>9</xdr:col>
                    <xdr:colOff>342900</xdr:colOff>
                    <xdr:row>201</xdr:row>
                    <xdr:rowOff>104775</xdr:rowOff>
                  </to>
                </anchor>
              </controlPr>
            </control>
          </mc:Choice>
        </mc:AlternateContent>
        <mc:AlternateContent xmlns:mc="http://schemas.openxmlformats.org/markup-compatibility/2006">
          <mc:Choice Requires="x14">
            <control shapeId="11359" r:id="rId40" name="Check Box 6.6">
              <controlPr defaultSize="0" autoFill="0" autoLine="0" autoPict="0">
                <anchor moveWithCells="1">
                  <from>
                    <xdr:col>9</xdr:col>
                    <xdr:colOff>38100</xdr:colOff>
                    <xdr:row>202</xdr:row>
                    <xdr:rowOff>133350</xdr:rowOff>
                  </from>
                  <to>
                    <xdr:col>9</xdr:col>
                    <xdr:colOff>342900</xdr:colOff>
                    <xdr:row>203</xdr:row>
                    <xdr:rowOff>85725</xdr:rowOff>
                  </to>
                </anchor>
              </controlPr>
            </control>
          </mc:Choice>
        </mc:AlternateContent>
        <mc:AlternateContent xmlns:mc="http://schemas.openxmlformats.org/markup-compatibility/2006">
          <mc:Choice Requires="x14">
            <control shapeId="11360" r:id="rId41" name="Check Box 6.7a">
              <controlPr defaultSize="0" autoFill="0" autoLine="0" autoPict="0">
                <anchor moveWithCells="1">
                  <from>
                    <xdr:col>9</xdr:col>
                    <xdr:colOff>38100</xdr:colOff>
                    <xdr:row>206</xdr:row>
                    <xdr:rowOff>104775</xdr:rowOff>
                  </from>
                  <to>
                    <xdr:col>9</xdr:col>
                    <xdr:colOff>342900</xdr:colOff>
                    <xdr:row>207</xdr:row>
                    <xdr:rowOff>104775</xdr:rowOff>
                  </to>
                </anchor>
              </controlPr>
            </control>
          </mc:Choice>
        </mc:AlternateContent>
        <mc:AlternateContent xmlns:mc="http://schemas.openxmlformats.org/markup-compatibility/2006">
          <mc:Choice Requires="x14">
            <control shapeId="11361" r:id="rId42" name="Check Box 6.7b">
              <controlPr defaultSize="0" autoFill="0" autoLine="0" autoPict="0">
                <anchor moveWithCells="1">
                  <from>
                    <xdr:col>9</xdr:col>
                    <xdr:colOff>38100</xdr:colOff>
                    <xdr:row>208</xdr:row>
                    <xdr:rowOff>104775</xdr:rowOff>
                  </from>
                  <to>
                    <xdr:col>9</xdr:col>
                    <xdr:colOff>342900</xdr:colOff>
                    <xdr:row>209</xdr:row>
                    <xdr:rowOff>104775</xdr:rowOff>
                  </to>
                </anchor>
              </controlPr>
            </control>
          </mc:Choice>
        </mc:AlternateContent>
        <mc:AlternateContent xmlns:mc="http://schemas.openxmlformats.org/markup-compatibility/2006">
          <mc:Choice Requires="x14">
            <control shapeId="11362" r:id="rId43" name="Check Box 6.8">
              <controlPr defaultSize="0" autoFill="0" autoLine="0" autoPict="0">
                <anchor moveWithCells="1">
                  <from>
                    <xdr:col>9</xdr:col>
                    <xdr:colOff>38100</xdr:colOff>
                    <xdr:row>210</xdr:row>
                    <xdr:rowOff>76200</xdr:rowOff>
                  </from>
                  <to>
                    <xdr:col>9</xdr:col>
                    <xdr:colOff>342900</xdr:colOff>
                    <xdr:row>211</xdr:row>
                    <xdr:rowOff>38100</xdr:rowOff>
                  </to>
                </anchor>
              </controlPr>
            </control>
          </mc:Choice>
        </mc:AlternateContent>
        <mc:AlternateContent xmlns:mc="http://schemas.openxmlformats.org/markup-compatibility/2006">
          <mc:Choice Requires="x14">
            <control shapeId="11363" r:id="rId44" name="Check Box 6.9">
              <controlPr defaultSize="0" autoFill="0" autoLine="0" autoPict="0">
                <anchor moveWithCells="1">
                  <from>
                    <xdr:col>9</xdr:col>
                    <xdr:colOff>38100</xdr:colOff>
                    <xdr:row>213</xdr:row>
                    <xdr:rowOff>57150</xdr:rowOff>
                  </from>
                  <to>
                    <xdr:col>9</xdr:col>
                    <xdr:colOff>342900</xdr:colOff>
                    <xdr:row>214</xdr:row>
                    <xdr:rowOff>0</xdr:rowOff>
                  </to>
                </anchor>
              </controlPr>
            </control>
          </mc:Choice>
        </mc:AlternateContent>
        <mc:AlternateContent xmlns:mc="http://schemas.openxmlformats.org/markup-compatibility/2006">
          <mc:Choice Requires="x14">
            <control shapeId="11364" r:id="rId45" name="Check Box 6.10">
              <controlPr defaultSize="0" autoFill="0" autoLine="0" autoPict="0">
                <anchor moveWithCells="1">
                  <from>
                    <xdr:col>9</xdr:col>
                    <xdr:colOff>38100</xdr:colOff>
                    <xdr:row>219</xdr:row>
                    <xdr:rowOff>47625</xdr:rowOff>
                  </from>
                  <to>
                    <xdr:col>9</xdr:col>
                    <xdr:colOff>342900</xdr:colOff>
                    <xdr:row>219</xdr:row>
                    <xdr:rowOff>190500</xdr:rowOff>
                  </to>
                </anchor>
              </controlPr>
            </control>
          </mc:Choice>
        </mc:AlternateContent>
        <mc:AlternateContent xmlns:mc="http://schemas.openxmlformats.org/markup-compatibility/2006">
          <mc:Choice Requires="x14">
            <control shapeId="11365" r:id="rId46" name="Check Box 6.11">
              <controlPr defaultSize="0" autoFill="0" autoLine="0" autoPict="0">
                <anchor moveWithCells="1">
                  <from>
                    <xdr:col>9</xdr:col>
                    <xdr:colOff>38100</xdr:colOff>
                    <xdr:row>221</xdr:row>
                    <xdr:rowOff>38100</xdr:rowOff>
                  </from>
                  <to>
                    <xdr:col>9</xdr:col>
                    <xdr:colOff>342900</xdr:colOff>
                    <xdr:row>221</xdr:row>
                    <xdr:rowOff>190500</xdr:rowOff>
                  </to>
                </anchor>
              </controlPr>
            </control>
          </mc:Choice>
        </mc:AlternateContent>
        <mc:AlternateContent xmlns:mc="http://schemas.openxmlformats.org/markup-compatibility/2006">
          <mc:Choice Requires="x14">
            <control shapeId="11366" r:id="rId47" name="Check Box 6.12">
              <controlPr defaultSize="0" autoFill="0" autoLine="0" autoPict="0">
                <anchor moveWithCells="1">
                  <from>
                    <xdr:col>9</xdr:col>
                    <xdr:colOff>38100</xdr:colOff>
                    <xdr:row>223</xdr:row>
                    <xdr:rowOff>38100</xdr:rowOff>
                  </from>
                  <to>
                    <xdr:col>9</xdr:col>
                    <xdr:colOff>342900</xdr:colOff>
                    <xdr:row>223</xdr:row>
                    <xdr:rowOff>190500</xdr:rowOff>
                  </to>
                </anchor>
              </controlPr>
            </control>
          </mc:Choice>
        </mc:AlternateContent>
        <mc:AlternateContent xmlns:mc="http://schemas.openxmlformats.org/markup-compatibility/2006">
          <mc:Choice Requires="x14">
            <control shapeId="11368" r:id="rId48" name="Check Box 7.1">
              <controlPr defaultSize="0" autoFill="0" autoLine="0" autoPict="0">
                <anchor moveWithCells="1">
                  <from>
                    <xdr:col>9</xdr:col>
                    <xdr:colOff>38100</xdr:colOff>
                    <xdr:row>232</xdr:row>
                    <xdr:rowOff>38100</xdr:rowOff>
                  </from>
                  <to>
                    <xdr:col>9</xdr:col>
                    <xdr:colOff>342900</xdr:colOff>
                    <xdr:row>233</xdr:row>
                    <xdr:rowOff>19050</xdr:rowOff>
                  </to>
                </anchor>
              </controlPr>
            </control>
          </mc:Choice>
        </mc:AlternateContent>
        <mc:AlternateContent xmlns:mc="http://schemas.openxmlformats.org/markup-compatibility/2006">
          <mc:Choice Requires="x14">
            <control shapeId="11369" r:id="rId49" name="Check Box 7.2">
              <controlPr defaultSize="0" autoFill="0" autoLine="0" autoPict="0">
                <anchor moveWithCells="1">
                  <from>
                    <xdr:col>9</xdr:col>
                    <xdr:colOff>38100</xdr:colOff>
                    <xdr:row>234</xdr:row>
                    <xdr:rowOff>38100</xdr:rowOff>
                  </from>
                  <to>
                    <xdr:col>9</xdr:col>
                    <xdr:colOff>342900</xdr:colOff>
                    <xdr:row>235</xdr:row>
                    <xdr:rowOff>19050</xdr:rowOff>
                  </to>
                </anchor>
              </controlPr>
            </control>
          </mc:Choice>
        </mc:AlternateContent>
        <mc:AlternateContent xmlns:mc="http://schemas.openxmlformats.org/markup-compatibility/2006">
          <mc:Choice Requires="x14">
            <control shapeId="11370" r:id="rId50" name="Check Box 7.3">
              <controlPr defaultSize="0" autoFill="0" autoLine="0" autoPict="0">
                <anchor moveWithCells="1">
                  <from>
                    <xdr:col>9</xdr:col>
                    <xdr:colOff>38100</xdr:colOff>
                    <xdr:row>238</xdr:row>
                    <xdr:rowOff>38100</xdr:rowOff>
                  </from>
                  <to>
                    <xdr:col>9</xdr:col>
                    <xdr:colOff>342900</xdr:colOff>
                    <xdr:row>239</xdr:row>
                    <xdr:rowOff>19050</xdr:rowOff>
                  </to>
                </anchor>
              </controlPr>
            </control>
          </mc:Choice>
        </mc:AlternateContent>
        <mc:AlternateContent xmlns:mc="http://schemas.openxmlformats.org/markup-compatibility/2006">
          <mc:Choice Requires="x14">
            <control shapeId="11371" r:id="rId51" name="Check Box 7.4">
              <controlPr defaultSize="0" autoFill="0" autoLine="0" autoPict="0">
                <anchor moveWithCells="1">
                  <from>
                    <xdr:col>9</xdr:col>
                    <xdr:colOff>38100</xdr:colOff>
                    <xdr:row>243</xdr:row>
                    <xdr:rowOff>38100</xdr:rowOff>
                  </from>
                  <to>
                    <xdr:col>9</xdr:col>
                    <xdr:colOff>342900</xdr:colOff>
                    <xdr:row>244</xdr:row>
                    <xdr:rowOff>19050</xdr:rowOff>
                  </to>
                </anchor>
              </controlPr>
            </control>
          </mc:Choice>
        </mc:AlternateContent>
        <mc:AlternateContent xmlns:mc="http://schemas.openxmlformats.org/markup-compatibility/2006">
          <mc:Choice Requires="x14">
            <control shapeId="11372" r:id="rId52" name="Check Box 7.5">
              <controlPr defaultSize="0" autoFill="0" autoLine="0" autoPict="0">
                <anchor moveWithCells="1">
                  <from>
                    <xdr:col>9</xdr:col>
                    <xdr:colOff>38100</xdr:colOff>
                    <xdr:row>246</xdr:row>
                    <xdr:rowOff>38100</xdr:rowOff>
                  </from>
                  <to>
                    <xdr:col>9</xdr:col>
                    <xdr:colOff>342900</xdr:colOff>
                    <xdr:row>247</xdr:row>
                    <xdr:rowOff>19050</xdr:rowOff>
                  </to>
                </anchor>
              </controlPr>
            </control>
          </mc:Choice>
        </mc:AlternateContent>
        <mc:AlternateContent xmlns:mc="http://schemas.openxmlformats.org/markup-compatibility/2006">
          <mc:Choice Requires="x14">
            <control shapeId="11374" r:id="rId53" name="Check Box 8.1">
              <controlPr defaultSize="0" autoFill="0" autoLine="0" autoPict="0">
                <anchor moveWithCells="1">
                  <from>
                    <xdr:col>9</xdr:col>
                    <xdr:colOff>38100</xdr:colOff>
                    <xdr:row>259</xdr:row>
                    <xdr:rowOff>38100</xdr:rowOff>
                  </from>
                  <to>
                    <xdr:col>9</xdr:col>
                    <xdr:colOff>342900</xdr:colOff>
                    <xdr:row>260</xdr:row>
                    <xdr:rowOff>38100</xdr:rowOff>
                  </to>
                </anchor>
              </controlPr>
            </control>
          </mc:Choice>
        </mc:AlternateContent>
        <mc:AlternateContent xmlns:mc="http://schemas.openxmlformats.org/markup-compatibility/2006">
          <mc:Choice Requires="x14">
            <control shapeId="11375" r:id="rId54" name="Check Box 8.2">
              <controlPr defaultSize="0" autoFill="0" autoLine="0" autoPict="0">
                <anchor moveWithCells="1">
                  <from>
                    <xdr:col>9</xdr:col>
                    <xdr:colOff>38100</xdr:colOff>
                    <xdr:row>262</xdr:row>
                    <xdr:rowOff>47625</xdr:rowOff>
                  </from>
                  <to>
                    <xdr:col>9</xdr:col>
                    <xdr:colOff>342900</xdr:colOff>
                    <xdr:row>263</xdr:row>
                    <xdr:rowOff>38100</xdr:rowOff>
                  </to>
                </anchor>
              </controlPr>
            </control>
          </mc:Choice>
        </mc:AlternateContent>
        <mc:AlternateContent xmlns:mc="http://schemas.openxmlformats.org/markup-compatibility/2006">
          <mc:Choice Requires="x14">
            <control shapeId="11376" r:id="rId55" name="Check Box 8.3">
              <controlPr defaultSize="0" autoFill="0" autoLine="0" autoPict="0">
                <anchor moveWithCells="1">
                  <from>
                    <xdr:col>9</xdr:col>
                    <xdr:colOff>38100</xdr:colOff>
                    <xdr:row>265</xdr:row>
                    <xdr:rowOff>47625</xdr:rowOff>
                  </from>
                  <to>
                    <xdr:col>9</xdr:col>
                    <xdr:colOff>342900</xdr:colOff>
                    <xdr:row>266</xdr:row>
                    <xdr:rowOff>38100</xdr:rowOff>
                  </to>
                </anchor>
              </controlPr>
            </control>
          </mc:Choice>
        </mc:AlternateContent>
        <mc:AlternateContent xmlns:mc="http://schemas.openxmlformats.org/markup-compatibility/2006">
          <mc:Choice Requires="x14">
            <control shapeId="11377" r:id="rId56" name="Check Box 8.4">
              <controlPr defaultSize="0" autoFill="0" autoLine="0" autoPict="0">
                <anchor moveWithCells="1">
                  <from>
                    <xdr:col>9</xdr:col>
                    <xdr:colOff>38100</xdr:colOff>
                    <xdr:row>267</xdr:row>
                    <xdr:rowOff>47625</xdr:rowOff>
                  </from>
                  <to>
                    <xdr:col>9</xdr:col>
                    <xdr:colOff>342900</xdr:colOff>
                    <xdr:row>268</xdr:row>
                    <xdr:rowOff>38100</xdr:rowOff>
                  </to>
                </anchor>
              </controlPr>
            </control>
          </mc:Choice>
        </mc:AlternateContent>
        <mc:AlternateContent xmlns:mc="http://schemas.openxmlformats.org/markup-compatibility/2006">
          <mc:Choice Requires="x14">
            <control shapeId="11378" r:id="rId57" name="Check Box 8.5">
              <controlPr defaultSize="0" autoFill="0" autoLine="0" autoPict="0">
                <anchor moveWithCells="1">
                  <from>
                    <xdr:col>9</xdr:col>
                    <xdr:colOff>38100</xdr:colOff>
                    <xdr:row>270</xdr:row>
                    <xdr:rowOff>47625</xdr:rowOff>
                  </from>
                  <to>
                    <xdr:col>9</xdr:col>
                    <xdr:colOff>342900</xdr:colOff>
                    <xdr:row>271</xdr:row>
                    <xdr:rowOff>38100</xdr:rowOff>
                  </to>
                </anchor>
              </controlPr>
            </control>
          </mc:Choice>
        </mc:AlternateContent>
        <mc:AlternateContent xmlns:mc="http://schemas.openxmlformats.org/markup-compatibility/2006">
          <mc:Choice Requires="x14">
            <control shapeId="11380" r:id="rId58" name="Check Box 9.1">
              <controlPr defaultSize="0" autoFill="0" autoLine="0" autoPict="0">
                <anchor moveWithCells="1">
                  <from>
                    <xdr:col>9</xdr:col>
                    <xdr:colOff>38100</xdr:colOff>
                    <xdr:row>279</xdr:row>
                    <xdr:rowOff>47625</xdr:rowOff>
                  </from>
                  <to>
                    <xdr:col>9</xdr:col>
                    <xdr:colOff>342900</xdr:colOff>
                    <xdr:row>280</xdr:row>
                    <xdr:rowOff>38100</xdr:rowOff>
                  </to>
                </anchor>
              </controlPr>
            </control>
          </mc:Choice>
        </mc:AlternateContent>
        <mc:AlternateContent xmlns:mc="http://schemas.openxmlformats.org/markup-compatibility/2006">
          <mc:Choice Requires="x14">
            <control shapeId="11385" r:id="rId59" name="Check Box 9.3">
              <controlPr defaultSize="0" autoFill="0" autoLine="0" autoPict="0">
                <anchor moveWithCells="1">
                  <from>
                    <xdr:col>9</xdr:col>
                    <xdr:colOff>19050</xdr:colOff>
                    <xdr:row>312</xdr:row>
                    <xdr:rowOff>38100</xdr:rowOff>
                  </from>
                  <to>
                    <xdr:col>9</xdr:col>
                    <xdr:colOff>333375</xdr:colOff>
                    <xdr:row>313</xdr:row>
                    <xdr:rowOff>38100</xdr:rowOff>
                  </to>
                </anchor>
              </controlPr>
            </control>
          </mc:Choice>
        </mc:AlternateContent>
        <mc:AlternateContent xmlns:mc="http://schemas.openxmlformats.org/markup-compatibility/2006">
          <mc:Choice Requires="x14">
            <control shapeId="11386" r:id="rId60" name="Check Box 9.5">
              <controlPr defaultSize="0" autoFill="0" autoLine="0" autoPict="0">
                <anchor moveWithCells="1">
                  <from>
                    <xdr:col>9</xdr:col>
                    <xdr:colOff>19050</xdr:colOff>
                    <xdr:row>320</xdr:row>
                    <xdr:rowOff>38100</xdr:rowOff>
                  </from>
                  <to>
                    <xdr:col>9</xdr:col>
                    <xdr:colOff>333375</xdr:colOff>
                    <xdr:row>321</xdr:row>
                    <xdr:rowOff>38100</xdr:rowOff>
                  </to>
                </anchor>
              </controlPr>
            </control>
          </mc:Choice>
        </mc:AlternateContent>
        <mc:AlternateContent xmlns:mc="http://schemas.openxmlformats.org/markup-compatibility/2006">
          <mc:Choice Requires="x14">
            <control shapeId="11387" r:id="rId61" name="Check Box 9.4">
              <controlPr defaultSize="0" autoFill="0" autoLine="0" autoPict="0">
                <anchor moveWithCells="1">
                  <from>
                    <xdr:col>9</xdr:col>
                    <xdr:colOff>19050</xdr:colOff>
                    <xdr:row>317</xdr:row>
                    <xdr:rowOff>38100</xdr:rowOff>
                  </from>
                  <to>
                    <xdr:col>9</xdr:col>
                    <xdr:colOff>333375</xdr:colOff>
                    <xdr:row>318</xdr:row>
                    <xdr:rowOff>38100</xdr:rowOff>
                  </to>
                </anchor>
              </controlPr>
            </control>
          </mc:Choice>
        </mc:AlternateContent>
        <mc:AlternateContent xmlns:mc="http://schemas.openxmlformats.org/markup-compatibility/2006">
          <mc:Choice Requires="x14">
            <control shapeId="11440" r:id="rId62" name="Check Box 9.2">
              <controlPr defaultSize="0" autoFill="0" autoLine="0" autoPict="0">
                <anchor moveWithCells="1">
                  <from>
                    <xdr:col>9</xdr:col>
                    <xdr:colOff>19050</xdr:colOff>
                    <xdr:row>303</xdr:row>
                    <xdr:rowOff>38100</xdr:rowOff>
                  </from>
                  <to>
                    <xdr:col>9</xdr:col>
                    <xdr:colOff>333375</xdr:colOff>
                    <xdr:row>304</xdr:row>
                    <xdr:rowOff>38100</xdr:rowOff>
                  </to>
                </anchor>
              </controlPr>
            </control>
          </mc:Choice>
        </mc:AlternateContent>
        <mc:AlternateContent xmlns:mc="http://schemas.openxmlformats.org/markup-compatibility/2006">
          <mc:Choice Requires="x14">
            <control shapeId="11442" r:id="rId63" name="Check Box 3.4">
              <controlPr defaultSize="0" autoFill="0" autoLine="0" autoPict="0">
                <anchor moveWithCells="1">
                  <from>
                    <xdr:col>9</xdr:col>
                    <xdr:colOff>47625</xdr:colOff>
                    <xdr:row>92</xdr:row>
                    <xdr:rowOff>57150</xdr:rowOff>
                  </from>
                  <to>
                    <xdr:col>9</xdr:col>
                    <xdr:colOff>342900</xdr:colOff>
                    <xdr:row>93</xdr:row>
                    <xdr:rowOff>38100</xdr:rowOff>
                  </to>
                </anchor>
              </controlPr>
            </control>
          </mc:Choice>
        </mc:AlternateContent>
        <mc:AlternateContent xmlns:mc="http://schemas.openxmlformats.org/markup-compatibility/2006">
          <mc:Choice Requires="x14">
            <control shapeId="11445" r:id="rId64" name="Check Box 5.1">
              <controlPr defaultSize="0" autoFill="0" autoLine="0" autoPict="0">
                <anchor moveWithCells="1">
                  <from>
                    <xdr:col>9</xdr:col>
                    <xdr:colOff>19050</xdr:colOff>
                    <xdr:row>134</xdr:row>
                    <xdr:rowOff>133350</xdr:rowOff>
                  </from>
                  <to>
                    <xdr:col>9</xdr:col>
                    <xdr:colOff>333375</xdr:colOff>
                    <xdr:row>135</xdr:row>
                    <xdr:rowOff>104775</xdr:rowOff>
                  </to>
                </anchor>
              </controlPr>
            </control>
          </mc:Choice>
        </mc:AlternateContent>
        <mc:AlternateContent xmlns:mc="http://schemas.openxmlformats.org/markup-compatibility/2006">
          <mc:Choice Requires="x14">
            <control shapeId="11454" r:id="rId65" name="Check Box 3.5b">
              <controlPr defaultSize="0" autoFill="0" autoLine="0" autoPict="0">
                <anchor moveWithCells="1">
                  <from>
                    <xdr:col>9</xdr:col>
                    <xdr:colOff>0</xdr:colOff>
                    <xdr:row>103</xdr:row>
                    <xdr:rowOff>47625</xdr:rowOff>
                  </from>
                  <to>
                    <xdr:col>10</xdr:col>
                    <xdr:colOff>104775</xdr:colOff>
                    <xdr:row>104</xdr:row>
                    <xdr:rowOff>19050</xdr:rowOff>
                  </to>
                </anchor>
              </controlPr>
            </control>
          </mc:Choice>
        </mc:AlternateContent>
        <mc:AlternateContent xmlns:mc="http://schemas.openxmlformats.org/markup-compatibility/2006">
          <mc:Choice Requires="x14">
            <control shapeId="11928" r:id="rId66" name="Check Box 664">
              <controlPr defaultSize="0" autoFill="0" autoLine="0" autoPict="0">
                <anchor moveWithCells="1">
                  <from>
                    <xdr:col>9</xdr:col>
                    <xdr:colOff>19050</xdr:colOff>
                    <xdr:row>85</xdr:row>
                    <xdr:rowOff>190500</xdr:rowOff>
                  </from>
                  <to>
                    <xdr:col>11</xdr:col>
                    <xdr:colOff>142875</xdr:colOff>
                    <xdr:row>86</xdr:row>
                    <xdr:rowOff>190500</xdr:rowOff>
                  </to>
                </anchor>
              </controlPr>
            </control>
          </mc:Choice>
        </mc:AlternateContent>
        <mc:AlternateContent xmlns:mc="http://schemas.openxmlformats.org/markup-compatibility/2006">
          <mc:Choice Requires="x14">
            <control shapeId="11929" r:id="rId67" name="Check Box 665">
              <controlPr defaultSize="0" autoFill="0" autoLine="0" autoPict="0">
                <anchor moveWithCells="1">
                  <from>
                    <xdr:col>9</xdr:col>
                    <xdr:colOff>19050</xdr:colOff>
                    <xdr:row>169</xdr:row>
                    <xdr:rowOff>76200</xdr:rowOff>
                  </from>
                  <to>
                    <xdr:col>9</xdr:col>
                    <xdr:colOff>342900</xdr:colOff>
                    <xdr:row>170</xdr:row>
                    <xdr:rowOff>47625</xdr:rowOff>
                  </to>
                </anchor>
              </controlPr>
            </control>
          </mc:Choice>
        </mc:AlternateContent>
        <mc:AlternateContent xmlns:mc="http://schemas.openxmlformats.org/markup-compatibility/2006">
          <mc:Choice Requires="x14">
            <control shapeId="11932" r:id="rId68" name="Check Box 668">
              <controlPr defaultSize="0" autoFill="0" autoLine="0" autoPict="0">
                <anchor moveWithCells="1">
                  <from>
                    <xdr:col>9</xdr:col>
                    <xdr:colOff>19050</xdr:colOff>
                    <xdr:row>300</xdr:row>
                    <xdr:rowOff>28575</xdr:rowOff>
                  </from>
                  <to>
                    <xdr:col>10</xdr:col>
                    <xdr:colOff>85725</xdr:colOff>
                    <xdr:row>301</xdr:row>
                    <xdr:rowOff>47625</xdr:rowOff>
                  </to>
                </anchor>
              </controlPr>
            </control>
          </mc:Choice>
        </mc:AlternateContent>
        <mc:AlternateContent xmlns:mc="http://schemas.openxmlformats.org/markup-compatibility/2006">
          <mc:Choice Requires="x14">
            <control shapeId="11933" r:id="rId69" name="Check Box 669">
              <controlPr defaultSize="0" autoFill="0" autoLine="0" autoPict="0">
                <anchor moveWithCells="1">
                  <from>
                    <xdr:col>9</xdr:col>
                    <xdr:colOff>28575</xdr:colOff>
                    <xdr:row>194</xdr:row>
                    <xdr:rowOff>47625</xdr:rowOff>
                  </from>
                  <to>
                    <xdr:col>10</xdr:col>
                    <xdr:colOff>171450</xdr:colOff>
                    <xdr:row>195</xdr:row>
                    <xdr:rowOff>47625</xdr:rowOff>
                  </to>
                </anchor>
              </controlPr>
            </control>
          </mc:Choice>
        </mc:AlternateContent>
        <mc:AlternateContent xmlns:mc="http://schemas.openxmlformats.org/markup-compatibility/2006">
          <mc:Choice Requires="x14">
            <control shapeId="11936" r:id="rId70" name="Check Box 672">
              <controlPr defaultSize="0" autoFill="0" autoLine="0" autoPict="0">
                <anchor moveWithCells="1">
                  <from>
                    <xdr:col>9</xdr:col>
                    <xdr:colOff>28575</xdr:colOff>
                    <xdr:row>291</xdr:row>
                    <xdr:rowOff>28575</xdr:rowOff>
                  </from>
                  <to>
                    <xdr:col>9</xdr:col>
                    <xdr:colOff>342900</xdr:colOff>
                    <xdr:row>292</xdr:row>
                    <xdr:rowOff>19050</xdr:rowOff>
                  </to>
                </anchor>
              </controlPr>
            </control>
          </mc:Choice>
        </mc:AlternateContent>
        <mc:AlternateContent xmlns:mc="http://schemas.openxmlformats.org/markup-compatibility/2006">
          <mc:Choice Requires="x14">
            <control shapeId="11937" r:id="rId71" name="Check Box 673">
              <controlPr defaultSize="0" autoFill="0" autoLine="0" autoPict="0">
                <anchor moveWithCells="1">
                  <from>
                    <xdr:col>9</xdr:col>
                    <xdr:colOff>28575</xdr:colOff>
                    <xdr:row>295</xdr:row>
                    <xdr:rowOff>28575</xdr:rowOff>
                  </from>
                  <to>
                    <xdr:col>9</xdr:col>
                    <xdr:colOff>342900</xdr:colOff>
                    <xdr:row>296</xdr:row>
                    <xdr:rowOff>19050</xdr:rowOff>
                  </to>
                </anchor>
              </controlPr>
            </control>
          </mc:Choice>
        </mc:AlternateContent>
        <mc:AlternateContent xmlns:mc="http://schemas.openxmlformats.org/markup-compatibility/2006">
          <mc:Choice Requires="x14">
            <control shapeId="11565" r:id="rId72" name="Check Box 301">
              <controlPr defaultSize="0" autoFill="0" autoLine="0" autoPict="0">
                <anchor moveWithCells="1">
                  <from>
                    <xdr:col>1</xdr:col>
                    <xdr:colOff>9525</xdr:colOff>
                    <xdr:row>98</xdr:row>
                    <xdr:rowOff>180975</xdr:rowOff>
                  </from>
                  <to>
                    <xdr:col>2</xdr:col>
                    <xdr:colOff>19050</xdr:colOff>
                    <xdr:row>100</xdr:row>
                    <xdr:rowOff>38100</xdr:rowOff>
                  </to>
                </anchor>
              </controlPr>
            </control>
          </mc:Choice>
        </mc:AlternateContent>
        <mc:AlternateContent xmlns:mc="http://schemas.openxmlformats.org/markup-compatibility/2006">
          <mc:Choice Requires="x14">
            <control shapeId="11566" r:id="rId73" name="Check Box 302">
              <controlPr defaultSize="0" autoFill="0" autoLine="0" autoPict="0">
                <anchor moveWithCells="1">
                  <from>
                    <xdr:col>1</xdr:col>
                    <xdr:colOff>9525</xdr:colOff>
                    <xdr:row>100</xdr:row>
                    <xdr:rowOff>180975</xdr:rowOff>
                  </from>
                  <to>
                    <xdr:col>2</xdr:col>
                    <xdr:colOff>19050</xdr:colOff>
                    <xdr:row>101</xdr:row>
                    <xdr:rowOff>190500</xdr:rowOff>
                  </to>
                </anchor>
              </controlPr>
            </control>
          </mc:Choice>
        </mc:AlternateContent>
        <mc:AlternateContent xmlns:mc="http://schemas.openxmlformats.org/markup-compatibility/2006">
          <mc:Choice Requires="x14">
            <control shapeId="11602" r:id="rId74" name="Check Box 338">
              <controlPr defaultSize="0" autoFill="0" autoLine="0" autoPict="0">
                <anchor moveWithCells="1">
                  <from>
                    <xdr:col>1</xdr:col>
                    <xdr:colOff>9525</xdr:colOff>
                    <xdr:row>307</xdr:row>
                    <xdr:rowOff>9525</xdr:rowOff>
                  </from>
                  <to>
                    <xdr:col>2</xdr:col>
                    <xdr:colOff>19050</xdr:colOff>
                    <xdr:row>307</xdr:row>
                    <xdr:rowOff>171450</xdr:rowOff>
                  </to>
                </anchor>
              </controlPr>
            </control>
          </mc:Choice>
        </mc:AlternateContent>
        <mc:AlternateContent xmlns:mc="http://schemas.openxmlformats.org/markup-compatibility/2006">
          <mc:Choice Requires="x14">
            <control shapeId="11603" r:id="rId75" name="Check Box 339">
              <controlPr defaultSize="0" autoFill="0" autoLine="0" autoPict="0">
                <anchor moveWithCells="1">
                  <from>
                    <xdr:col>1</xdr:col>
                    <xdr:colOff>9525</xdr:colOff>
                    <xdr:row>307</xdr:row>
                    <xdr:rowOff>190500</xdr:rowOff>
                  </from>
                  <to>
                    <xdr:col>2</xdr:col>
                    <xdr:colOff>19050</xdr:colOff>
                    <xdr:row>308</xdr:row>
                    <xdr:rowOff>190500</xdr:rowOff>
                  </to>
                </anchor>
              </controlPr>
            </control>
          </mc:Choice>
        </mc:AlternateContent>
        <mc:AlternateContent xmlns:mc="http://schemas.openxmlformats.org/markup-compatibility/2006">
          <mc:Choice Requires="x14">
            <control shapeId="11604" r:id="rId76" name="Check Box 340">
              <controlPr defaultSize="0" autoFill="0" autoLine="0" autoPict="0">
                <anchor moveWithCells="1">
                  <from>
                    <xdr:col>1</xdr:col>
                    <xdr:colOff>9525</xdr:colOff>
                    <xdr:row>310</xdr:row>
                    <xdr:rowOff>190500</xdr:rowOff>
                  </from>
                  <to>
                    <xdr:col>2</xdr:col>
                    <xdr:colOff>19050</xdr:colOff>
                    <xdr:row>311</xdr:row>
                    <xdr:rowOff>190500</xdr:rowOff>
                  </to>
                </anchor>
              </controlPr>
            </control>
          </mc:Choice>
        </mc:AlternateContent>
        <mc:AlternateContent xmlns:mc="http://schemas.openxmlformats.org/markup-compatibility/2006">
          <mc:Choice Requires="x14">
            <control shapeId="11605" r:id="rId77" name="Check Box 341">
              <controlPr defaultSize="0" autoFill="0" autoLine="0" autoPict="0">
                <anchor moveWithCells="1">
                  <from>
                    <xdr:col>1</xdr:col>
                    <xdr:colOff>9525</xdr:colOff>
                    <xdr:row>313</xdr:row>
                    <xdr:rowOff>171450</xdr:rowOff>
                  </from>
                  <to>
                    <xdr:col>2</xdr:col>
                    <xdr:colOff>19050</xdr:colOff>
                    <xdr:row>314</xdr:row>
                    <xdr:rowOff>171450</xdr:rowOff>
                  </to>
                </anchor>
              </controlPr>
            </control>
          </mc:Choice>
        </mc:AlternateContent>
        <mc:AlternateContent xmlns:mc="http://schemas.openxmlformats.org/markup-compatibility/2006">
          <mc:Choice Requires="x14">
            <control shapeId="11606" r:id="rId78" name="Check Box 342">
              <controlPr defaultSize="0" autoFill="0" autoLine="0" autoPict="0">
                <anchor moveWithCells="1">
                  <from>
                    <xdr:col>1</xdr:col>
                    <xdr:colOff>9525</xdr:colOff>
                    <xdr:row>314</xdr:row>
                    <xdr:rowOff>171450</xdr:rowOff>
                  </from>
                  <to>
                    <xdr:col>2</xdr:col>
                    <xdr:colOff>19050</xdr:colOff>
                    <xdr:row>315</xdr:row>
                    <xdr:rowOff>171450</xdr:rowOff>
                  </to>
                </anchor>
              </controlPr>
            </control>
          </mc:Choice>
        </mc:AlternateContent>
        <mc:AlternateContent xmlns:mc="http://schemas.openxmlformats.org/markup-compatibility/2006">
          <mc:Choice Requires="x14">
            <control shapeId="11607" r:id="rId79" name="Check Box 343">
              <controlPr defaultSize="0" autoFill="0" autoLine="0" autoPict="0">
                <anchor moveWithCells="1">
                  <from>
                    <xdr:col>1</xdr:col>
                    <xdr:colOff>9525</xdr:colOff>
                    <xdr:row>316</xdr:row>
                    <xdr:rowOff>0</xdr:rowOff>
                  </from>
                  <to>
                    <xdr:col>2</xdr:col>
                    <xdr:colOff>19050</xdr:colOff>
                    <xdr:row>316</xdr:row>
                    <xdr:rowOff>171450</xdr:rowOff>
                  </to>
                </anchor>
              </controlPr>
            </control>
          </mc:Choice>
        </mc:AlternateContent>
        <mc:AlternateContent xmlns:mc="http://schemas.openxmlformats.org/markup-compatibility/2006">
          <mc:Choice Requires="x14">
            <control shapeId="11610" r:id="rId80" name="Check Box 346">
              <controlPr defaultSize="0" autoFill="0" autoLine="0" autoPict="0">
                <anchor moveWithCells="1">
                  <from>
                    <xdr:col>1</xdr:col>
                    <xdr:colOff>9525</xdr:colOff>
                    <xdr:row>306</xdr:row>
                    <xdr:rowOff>19050</xdr:rowOff>
                  </from>
                  <to>
                    <xdr:col>2</xdr:col>
                    <xdr:colOff>19050</xdr:colOff>
                    <xdr:row>306</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1">
    <tabColor theme="5"/>
  </sheetPr>
  <dimension ref="A1:AD1024"/>
  <sheetViews>
    <sheetView showGridLines="0" zoomScaleNormal="100" zoomScaleSheetLayoutView="100" workbookViewId="0">
      <selection activeCell="E2" sqref="E2:L2"/>
    </sheetView>
  </sheetViews>
  <sheetFormatPr defaultColWidth="9.140625" defaultRowHeight="14.25" outlineLevelCol="1" x14ac:dyDescent="0.2"/>
  <cols>
    <col min="1" max="1" width="6" style="11" customWidth="1"/>
    <col min="2" max="2" width="4.5703125" style="3" customWidth="1"/>
    <col min="3" max="7" width="5.7109375" style="2" customWidth="1"/>
    <col min="8" max="8" width="14.28515625" style="2" customWidth="1"/>
    <col min="9" max="9" width="13.85546875" style="2" customWidth="1"/>
    <col min="10" max="11" width="6.42578125" style="2" customWidth="1"/>
    <col min="12" max="12" width="11.140625" style="22" customWidth="1"/>
    <col min="13" max="13" width="8" style="7" hidden="1" customWidth="1" outlineLevel="1"/>
    <col min="14" max="14" width="8.7109375" style="4" hidden="1" customWidth="1" outlineLevel="1"/>
    <col min="15" max="15" width="39.140625" style="8" hidden="1" customWidth="1" outlineLevel="1"/>
    <col min="16" max="16" width="16.7109375" style="4" hidden="1" customWidth="1" outlineLevel="1"/>
    <col min="17" max="17" width="23.5703125" style="4" hidden="1" customWidth="1" outlineLevel="1"/>
    <col min="18" max="18" width="14" style="4" hidden="1" customWidth="1" outlineLevel="1"/>
    <col min="19" max="19" width="12.85546875" style="4" hidden="1" customWidth="1" outlineLevel="1"/>
    <col min="20" max="20" width="14" style="4" hidden="1" customWidth="1" outlineLevel="1"/>
    <col min="21" max="21" width="14.7109375" style="4" hidden="1" customWidth="1" outlineLevel="1"/>
    <col min="22" max="22" width="24.28515625" style="4" hidden="1" customWidth="1" outlineLevel="1"/>
    <col min="23" max="23" width="18.85546875" style="4" hidden="1" customWidth="1" outlineLevel="1"/>
    <col min="24" max="24" width="30.42578125" style="17" hidden="1" customWidth="1" outlineLevel="1"/>
    <col min="25" max="25" width="26" style="927" hidden="1" customWidth="1" outlineLevel="1"/>
    <col min="26" max="26" width="11.5703125" style="280" hidden="1" customWidth="1" outlineLevel="1"/>
    <col min="27" max="27" width="36.5703125" style="1003" customWidth="1" collapsed="1"/>
    <col min="28" max="30" width="9.140625" style="18" customWidth="1"/>
    <col min="31" max="16384" width="9.140625" style="2"/>
  </cols>
  <sheetData>
    <row r="1" spans="1:30" ht="15.75" x14ac:dyDescent="0.2">
      <c r="A1" s="264" t="s">
        <v>397</v>
      </c>
      <c r="C1" s="220"/>
    </row>
    <row r="2" spans="1:30" ht="15.75" x14ac:dyDescent="0.2">
      <c r="A2" s="169" t="s">
        <v>376</v>
      </c>
      <c r="B2" s="190"/>
      <c r="E2" s="1569" t="str">
        <f>IF(ISBLANK('Sec 1 Entity Level'!E2),"",'Sec 1 Entity Level'!E2)</f>
        <v>Name of business</v>
      </c>
      <c r="F2" s="1569"/>
      <c r="G2" s="1569"/>
      <c r="H2" s="1569"/>
      <c r="I2" s="1569"/>
      <c r="J2" s="1569"/>
      <c r="K2" s="1569"/>
      <c r="L2" s="1569"/>
      <c r="M2" s="4"/>
      <c r="N2" s="52"/>
      <c r="P2" s="8"/>
    </row>
    <row r="3" spans="1:30" ht="15.75" x14ac:dyDescent="0.25">
      <c r="A3" s="169" t="s">
        <v>377</v>
      </c>
      <c r="B3" s="190"/>
      <c r="E3" s="1561" t="str">
        <f>IF(ISBLANK('Sec 1 Entity Level'!E3),"",'Sec 1 Entity Level'!E3)</f>
        <v>Tax reference number</v>
      </c>
      <c r="F3" s="1561"/>
      <c r="G3" s="1561"/>
      <c r="H3" s="1561"/>
      <c r="I3" s="1561"/>
      <c r="J3" s="1561"/>
      <c r="K3" s="1561"/>
      <c r="L3" s="1561"/>
      <c r="M3" s="4"/>
      <c r="N3" s="52"/>
      <c r="O3" s="614" t="s">
        <v>828</v>
      </c>
      <c r="P3" s="8"/>
    </row>
    <row r="4" spans="1:30" ht="15.75" x14ac:dyDescent="0.2">
      <c r="A4" s="281"/>
      <c r="B4" s="282"/>
      <c r="C4" s="7"/>
      <c r="D4" s="7"/>
      <c r="E4" s="7"/>
      <c r="F4" s="7"/>
      <c r="G4" s="7"/>
      <c r="H4" s="7"/>
      <c r="I4" s="7"/>
      <c r="J4" s="7"/>
      <c r="K4" s="7"/>
      <c r="L4" s="87"/>
      <c r="M4" s="4"/>
      <c r="N4" s="52"/>
      <c r="O4" s="5" t="s">
        <v>1312</v>
      </c>
      <c r="P4" s="8"/>
      <c r="AB4" s="2"/>
      <c r="AC4" s="2"/>
      <c r="AD4" s="2"/>
    </row>
    <row r="5" spans="1:30" ht="18" x14ac:dyDescent="0.2">
      <c r="A5" s="283" t="s">
        <v>9</v>
      </c>
      <c r="B5" s="284"/>
      <c r="C5" s="7"/>
      <c r="D5" s="7"/>
      <c r="E5" s="7"/>
      <c r="F5" s="7"/>
      <c r="G5" s="7"/>
      <c r="H5" s="7"/>
      <c r="I5" s="7"/>
      <c r="J5" s="7"/>
      <c r="K5" s="7"/>
      <c r="L5" s="87"/>
      <c r="AB5" s="2"/>
      <c r="AC5" s="2"/>
      <c r="AD5" s="2"/>
    </row>
    <row r="6" spans="1:30" ht="15.75" x14ac:dyDescent="0.2">
      <c r="A6" s="285" t="s">
        <v>10</v>
      </c>
      <c r="B6" s="129"/>
      <c r="C6" s="7"/>
      <c r="D6" s="7"/>
      <c r="E6" s="7"/>
      <c r="F6" s="7"/>
      <c r="G6" s="7"/>
      <c r="H6" s="286"/>
      <c r="I6" s="286"/>
      <c r="J6" s="7"/>
      <c r="K6" s="7"/>
      <c r="L6" s="87"/>
      <c r="O6" s="4"/>
      <c r="AB6" s="172"/>
      <c r="AC6" s="172"/>
      <c r="AD6" s="172"/>
    </row>
    <row r="7" spans="1:30" ht="15.75" x14ac:dyDescent="0.2">
      <c r="A7" s="285"/>
      <c r="B7" s="129"/>
      <c r="C7" s="7"/>
      <c r="D7" s="7"/>
      <c r="E7" s="7"/>
      <c r="F7" s="7"/>
      <c r="G7" s="7"/>
      <c r="H7" s="286"/>
      <c r="I7" s="286"/>
      <c r="J7" s="7"/>
      <c r="K7" s="7"/>
      <c r="L7" s="87"/>
      <c r="O7" s="4"/>
      <c r="Y7" s="928"/>
      <c r="AB7" s="172"/>
      <c r="AC7" s="172"/>
      <c r="AD7" s="172"/>
    </row>
    <row r="8" spans="1:30" x14ac:dyDescent="0.2">
      <c r="A8" s="1560" t="s">
        <v>527</v>
      </c>
      <c r="B8" s="1560"/>
      <c r="C8" s="1560"/>
      <c r="D8" s="1560"/>
      <c r="E8" s="1560"/>
      <c r="F8" s="1560"/>
      <c r="G8" s="1560"/>
      <c r="H8" s="1560"/>
      <c r="I8" s="1560"/>
      <c r="J8" s="1560"/>
      <c r="K8" s="1560"/>
      <c r="L8" s="1560"/>
      <c r="AB8" s="2"/>
      <c r="AC8" s="2"/>
      <c r="AD8" s="2"/>
    </row>
    <row r="9" spans="1:30" x14ac:dyDescent="0.2">
      <c r="A9" s="1560"/>
      <c r="B9" s="1560"/>
      <c r="C9" s="1560"/>
      <c r="D9" s="1560"/>
      <c r="E9" s="1560"/>
      <c r="F9" s="1560"/>
      <c r="G9" s="1560"/>
      <c r="H9" s="1560"/>
      <c r="I9" s="1560"/>
      <c r="J9" s="1560"/>
      <c r="K9" s="1560"/>
      <c r="L9" s="1560"/>
      <c r="W9" s="929" t="s">
        <v>1285</v>
      </c>
      <c r="X9" s="930"/>
      <c r="Y9" s="931" t="s">
        <v>925</v>
      </c>
    </row>
    <row r="10" spans="1:30" ht="15" thickBot="1" x14ac:dyDescent="0.25">
      <c r="A10" s="287"/>
      <c r="B10" s="287"/>
      <c r="C10" s="287"/>
      <c r="D10" s="287"/>
      <c r="E10" s="287"/>
      <c r="F10" s="287"/>
      <c r="G10" s="287"/>
      <c r="H10" s="287"/>
      <c r="I10" s="287"/>
      <c r="J10" s="287"/>
      <c r="K10" s="287"/>
      <c r="L10" s="287"/>
    </row>
    <row r="11" spans="1:30" s="149" customFormat="1" ht="4.5" customHeight="1" x14ac:dyDescent="0.25">
      <c r="A11" s="1270" t="s">
        <v>375</v>
      </c>
      <c r="B11" s="1273"/>
      <c r="C11" s="1273"/>
      <c r="D11" s="1273"/>
      <c r="E11" s="1273"/>
      <c r="F11" s="1273"/>
      <c r="G11" s="1273"/>
      <c r="H11" s="1273"/>
      <c r="I11" s="1570"/>
      <c r="J11" s="1279" t="s">
        <v>312</v>
      </c>
      <c r="K11" s="1280"/>
      <c r="L11" s="1276" t="s">
        <v>311</v>
      </c>
      <c r="M11" s="254"/>
      <c r="N11" s="932"/>
      <c r="O11" s="506" t="s">
        <v>6</v>
      </c>
      <c r="P11" s="506"/>
      <c r="Q11" s="506"/>
      <c r="R11" s="506"/>
      <c r="S11" s="506"/>
      <c r="T11" s="506"/>
      <c r="U11" s="506"/>
      <c r="V11" s="148"/>
      <c r="W11" s="612" t="s">
        <v>593</v>
      </c>
      <c r="X11" s="613"/>
      <c r="Y11" s="933"/>
      <c r="Z11" s="528"/>
      <c r="AA11" s="1000"/>
      <c r="AB11" s="525"/>
      <c r="AC11" s="525"/>
      <c r="AD11" s="525"/>
    </row>
    <row r="12" spans="1:30" ht="16.5" customHeight="1" x14ac:dyDescent="0.25">
      <c r="A12" s="1271"/>
      <c r="B12" s="1274"/>
      <c r="C12" s="1274"/>
      <c r="D12" s="1274"/>
      <c r="E12" s="1274"/>
      <c r="F12" s="1274"/>
      <c r="G12" s="1274"/>
      <c r="H12" s="1274"/>
      <c r="I12" s="1571"/>
      <c r="J12" s="1281"/>
      <c r="K12" s="1282"/>
      <c r="L12" s="1277"/>
      <c r="M12" s="81"/>
      <c r="N12" s="54"/>
      <c r="O12" s="503" t="s">
        <v>1313</v>
      </c>
      <c r="P12" s="504" t="s">
        <v>231</v>
      </c>
      <c r="Q12" s="503" t="s">
        <v>233</v>
      </c>
      <c r="R12" s="503" t="s">
        <v>7</v>
      </c>
      <c r="S12" s="173" t="s">
        <v>238</v>
      </c>
      <c r="T12" s="503" t="s">
        <v>237</v>
      </c>
      <c r="U12" s="503" t="s">
        <v>239</v>
      </c>
      <c r="V12" s="503" t="s">
        <v>296</v>
      </c>
      <c r="W12" s="503" t="s">
        <v>5</v>
      </c>
      <c r="X12" s="503" t="s">
        <v>594</v>
      </c>
      <c r="Y12" s="933"/>
      <c r="Z12" s="529"/>
    </row>
    <row r="13" spans="1:30" ht="22.5" customHeight="1" x14ac:dyDescent="0.25">
      <c r="A13" s="1554"/>
      <c r="B13" s="1275"/>
      <c r="C13" s="1275"/>
      <c r="D13" s="1275"/>
      <c r="E13" s="1275"/>
      <c r="F13" s="1275"/>
      <c r="G13" s="1275"/>
      <c r="H13" s="1275"/>
      <c r="I13" s="1572"/>
      <c r="J13" s="1283"/>
      <c r="K13" s="1284"/>
      <c r="L13" s="1278"/>
      <c r="M13" s="517"/>
      <c r="N13" s="54"/>
      <c r="O13" s="503"/>
      <c r="P13" s="504"/>
      <c r="Q13" s="503"/>
      <c r="R13" s="503"/>
      <c r="S13" s="50">
        <v>0.6</v>
      </c>
      <c r="T13" s="503"/>
      <c r="U13" s="503"/>
      <c r="V13" s="503"/>
      <c r="Z13" s="617"/>
    </row>
    <row r="14" spans="1:30" ht="16.5" customHeight="1" x14ac:dyDescent="0.2">
      <c r="A14" s="1558" t="s">
        <v>794</v>
      </c>
      <c r="B14" s="1559"/>
      <c r="C14" s="1559"/>
      <c r="D14" s="1559"/>
      <c r="E14" s="1559"/>
      <c r="F14" s="1559"/>
      <c r="G14" s="1559"/>
      <c r="H14" s="1559"/>
      <c r="I14" s="1559"/>
      <c r="J14" s="288"/>
      <c r="K14" s="288"/>
      <c r="L14" s="1565"/>
      <c r="M14" s="84"/>
      <c r="N14" s="56" t="s">
        <v>234</v>
      </c>
      <c r="O14" s="41">
        <f>O16</f>
        <v>3</v>
      </c>
      <c r="P14" s="41">
        <f t="shared" ref="P14:Q14" si="0">P16</f>
        <v>0</v>
      </c>
      <c r="Q14" s="41">
        <f t="shared" si="0"/>
        <v>0</v>
      </c>
      <c r="R14" s="191">
        <f>(P14+Q14)/O14</f>
        <v>0</v>
      </c>
      <c r="S14" s="41">
        <f>COUNTIF(S16,"Y")</f>
        <v>0</v>
      </c>
      <c r="T14" s="41">
        <f>COUNTA(S16)</f>
        <v>1</v>
      </c>
      <c r="U14" s="41">
        <f>COUNTIF(U16,"true")</f>
        <v>0</v>
      </c>
      <c r="V14" s="41">
        <f t="shared" ref="V14" si="1">V16</f>
        <v>0</v>
      </c>
    </row>
    <row r="15" spans="1:30" ht="16.5" customHeight="1" x14ac:dyDescent="0.2">
      <c r="A15" s="1514"/>
      <c r="B15" s="1515"/>
      <c r="C15" s="1515"/>
      <c r="D15" s="1515"/>
      <c r="E15" s="1515"/>
      <c r="F15" s="1515"/>
      <c r="G15" s="1515"/>
      <c r="H15" s="1515"/>
      <c r="I15" s="1515"/>
      <c r="J15" s="276"/>
      <c r="K15" s="276"/>
      <c r="L15" s="1566"/>
      <c r="M15" s="84"/>
      <c r="N15" s="934"/>
      <c r="P15" s="46" t="s">
        <v>321</v>
      </c>
    </row>
    <row r="16" spans="1:30" ht="17.25" customHeight="1" x14ac:dyDescent="0.2">
      <c r="A16" s="1260">
        <v>1</v>
      </c>
      <c r="B16" s="1388" t="s">
        <v>430</v>
      </c>
      <c r="C16" s="1388"/>
      <c r="D16" s="1388"/>
      <c r="E16" s="1388"/>
      <c r="F16" s="1388"/>
      <c r="G16" s="1388"/>
      <c r="H16" s="1388"/>
      <c r="I16" s="1388"/>
      <c r="J16" s="1151">
        <f>R16</f>
        <v>0</v>
      </c>
      <c r="K16" s="1495"/>
      <c r="L16" s="1562" t="str">
        <f>IF(J16&lt;0.6,"&lt;&lt; Insufficient control features","")</f>
        <v>&lt;&lt; Insufficient control features</v>
      </c>
      <c r="M16" s="86"/>
      <c r="N16" s="59" t="s">
        <v>236</v>
      </c>
      <c r="O16" s="47">
        <f>COUNTA(O19:O24)</f>
        <v>3</v>
      </c>
      <c r="P16" s="168">
        <f>IF(U16=TRUE,0,SUM(P19:P24)-V16)</f>
        <v>0</v>
      </c>
      <c r="Q16" s="13">
        <f>IF(U16=TRUE,O16,COUNTIF(Q19:Q24,TRUE))</f>
        <v>0</v>
      </c>
      <c r="R16" s="192">
        <f>IF(O16=Q16,1,ROUNDUP((P16+Q16)/O16,2))</f>
        <v>0</v>
      </c>
      <c r="S16" s="13" t="str">
        <f>IF(R16&gt;=$S$13,"Y","N")</f>
        <v>N</v>
      </c>
      <c r="U16" s="34"/>
      <c r="V16" s="43">
        <f>COUNTIF(V18:V24,"TRUE")</f>
        <v>0</v>
      </c>
      <c r="W16" s="34" t="str">
        <f>W19&amp;W21&amp;W23</f>
        <v/>
      </c>
      <c r="X16" s="34" t="str">
        <f>X19&amp;X21&amp;X23</f>
        <v xml:space="preserve">S1.1, S1.2, S1.3, </v>
      </c>
    </row>
    <row r="17" spans="1:30" ht="16.5" customHeight="1" x14ac:dyDescent="0.2">
      <c r="A17" s="1133"/>
      <c r="B17" s="1389"/>
      <c r="C17" s="1389"/>
      <c r="D17" s="1389"/>
      <c r="E17" s="1389"/>
      <c r="F17" s="1389"/>
      <c r="G17" s="1389"/>
      <c r="H17" s="1389"/>
      <c r="I17" s="1389"/>
      <c r="J17" s="1393"/>
      <c r="K17" s="1496"/>
      <c r="L17" s="1563"/>
      <c r="M17" s="86"/>
      <c r="N17" s="62"/>
      <c r="O17" s="4"/>
    </row>
    <row r="18" spans="1:30" ht="16.5" customHeight="1" x14ac:dyDescent="0.2">
      <c r="A18" s="1134"/>
      <c r="B18" s="1389"/>
      <c r="C18" s="1389"/>
      <c r="D18" s="1389"/>
      <c r="E18" s="1389"/>
      <c r="F18" s="1389"/>
      <c r="G18" s="1389"/>
      <c r="H18" s="1389"/>
      <c r="I18" s="1389"/>
      <c r="J18" s="1395"/>
      <c r="K18" s="1497"/>
      <c r="L18" s="1564"/>
      <c r="M18" s="86"/>
      <c r="N18" s="62"/>
      <c r="P18" s="8"/>
      <c r="Q18" s="15"/>
      <c r="V18" s="4" t="s">
        <v>978</v>
      </c>
    </row>
    <row r="19" spans="1:30" ht="16.5" customHeight="1" x14ac:dyDescent="0.2">
      <c r="A19" s="1287">
        <v>1.1000000000000001</v>
      </c>
      <c r="B19" s="1567" t="s">
        <v>11</v>
      </c>
      <c r="C19" s="1568"/>
      <c r="D19" s="1568"/>
      <c r="E19" s="1568"/>
      <c r="F19" s="1568"/>
      <c r="G19" s="1568"/>
      <c r="H19" s="1568"/>
      <c r="I19" s="1568"/>
      <c r="J19" s="388"/>
      <c r="K19" s="389"/>
      <c r="L19" s="1236"/>
      <c r="M19" s="60"/>
      <c r="N19" s="243" t="s">
        <v>634</v>
      </c>
      <c r="O19" s="27" t="b">
        <v>0</v>
      </c>
      <c r="P19" s="230">
        <f>IF(O19=TRUE,1,0)</f>
        <v>0</v>
      </c>
      <c r="V19" s="152" t="str">
        <f>IF(AND(O19=TRUE,Q19=TRUE),TRUE,"")</f>
        <v/>
      </c>
      <c r="W19" s="935" t="str">
        <f>IF(OR(Q19=TRUE,R19="NA"),CONCATENATE(N19," "),"")</f>
        <v/>
      </c>
      <c r="X19" s="234" t="str">
        <f>IF(OR(O19=TRUE,Q19=TRUE,R19="NA"),"",CONCATENATE(N19," "))</f>
        <v xml:space="preserve">S1.1, </v>
      </c>
      <c r="Y19" s="936" t="s">
        <v>934</v>
      </c>
    </row>
    <row r="20" spans="1:30" ht="16.5" customHeight="1" x14ac:dyDescent="0.2">
      <c r="A20" s="1122"/>
      <c r="B20" s="1546"/>
      <c r="C20" s="1546"/>
      <c r="D20" s="1546"/>
      <c r="E20" s="1546"/>
      <c r="F20" s="1546"/>
      <c r="G20" s="1546"/>
      <c r="H20" s="1546"/>
      <c r="I20" s="1546"/>
      <c r="J20" s="228"/>
      <c r="K20" s="390"/>
      <c r="L20" s="1237"/>
      <c r="M20" s="60"/>
      <c r="N20" s="243"/>
      <c r="O20" s="27"/>
      <c r="P20" s="25"/>
    </row>
    <row r="21" spans="1:30" ht="16.5" customHeight="1" x14ac:dyDescent="0.2">
      <c r="A21" s="1206">
        <v>1.2</v>
      </c>
      <c r="B21" s="1543" t="s">
        <v>431</v>
      </c>
      <c r="C21" s="1544"/>
      <c r="D21" s="1544"/>
      <c r="E21" s="1544"/>
      <c r="F21" s="1544"/>
      <c r="G21" s="1544"/>
      <c r="H21" s="1544"/>
      <c r="I21" s="1544"/>
      <c r="J21" s="227"/>
      <c r="K21" s="391"/>
      <c r="L21" s="1237"/>
      <c r="M21" s="60"/>
      <c r="N21" s="243" t="s">
        <v>635</v>
      </c>
      <c r="O21" s="27" t="b">
        <v>0</v>
      </c>
      <c r="P21" s="230">
        <f>IF(O21=TRUE,1,0)</f>
        <v>0</v>
      </c>
      <c r="W21" s="935" t="str">
        <f>IF(OR(Q21=TRUE,R21="NA"),CONCATENATE(N21," "),"")</f>
        <v/>
      </c>
      <c r="X21" s="234" t="str">
        <f>IF(OR(O21=TRUE,Q21=TRUE,R21="NA"),"",CONCATENATE(N21," "))</f>
        <v xml:space="preserve">S1.2, </v>
      </c>
    </row>
    <row r="22" spans="1:30" ht="16.5" customHeight="1" x14ac:dyDescent="0.2">
      <c r="A22" s="1122"/>
      <c r="B22" s="1555"/>
      <c r="C22" s="1555"/>
      <c r="D22" s="1555"/>
      <c r="E22" s="1555"/>
      <c r="F22" s="1555"/>
      <c r="G22" s="1555"/>
      <c r="H22" s="1555"/>
      <c r="I22" s="1555"/>
      <c r="J22" s="228"/>
      <c r="K22" s="390"/>
      <c r="L22" s="1237"/>
      <c r="M22" s="60"/>
      <c r="N22" s="243"/>
      <c r="O22" s="27"/>
      <c r="P22" s="25"/>
    </row>
    <row r="23" spans="1:30" ht="16.5" customHeight="1" x14ac:dyDescent="0.2">
      <c r="A23" s="1122">
        <v>1.3</v>
      </c>
      <c r="B23" s="1240" t="s">
        <v>1314</v>
      </c>
      <c r="C23" s="1533"/>
      <c r="D23" s="1533"/>
      <c r="E23" s="1533"/>
      <c r="F23" s="1533"/>
      <c r="G23" s="1533"/>
      <c r="H23" s="1533"/>
      <c r="I23" s="1533"/>
      <c r="J23" s="227"/>
      <c r="K23" s="391"/>
      <c r="L23" s="1237"/>
      <c r="M23" s="60"/>
      <c r="N23" s="243" t="s">
        <v>636</v>
      </c>
      <c r="O23" s="27" t="b">
        <v>0</v>
      </c>
      <c r="P23" s="230">
        <f>IF(O23=TRUE,1,0)</f>
        <v>0</v>
      </c>
      <c r="W23" s="935" t="str">
        <f>IF(OR(Q23=TRUE,R23="NA"),CONCATENATE(N23," "),"")</f>
        <v/>
      </c>
      <c r="X23" s="234" t="str">
        <f>IF(OR(O23=TRUE,Q23=TRUE,R23="NA"),"",CONCATENATE(N23," "))</f>
        <v xml:space="preserve">S1.3, </v>
      </c>
    </row>
    <row r="24" spans="1:30" ht="16.5" customHeight="1" x14ac:dyDescent="0.2">
      <c r="A24" s="1122"/>
      <c r="B24" s="1546"/>
      <c r="C24" s="1546"/>
      <c r="D24" s="1546"/>
      <c r="E24" s="1546"/>
      <c r="F24" s="1546"/>
      <c r="G24" s="1546"/>
      <c r="H24" s="1546"/>
      <c r="I24" s="1546"/>
      <c r="J24" s="228"/>
      <c r="K24" s="390"/>
      <c r="L24" s="1237"/>
      <c r="M24" s="60"/>
      <c r="N24" s="60"/>
    </row>
    <row r="25" spans="1:30" ht="16.5" customHeight="1" x14ac:dyDescent="0.2">
      <c r="A25" s="1221">
        <v>1.4</v>
      </c>
      <c r="B25" s="1240" t="s">
        <v>464</v>
      </c>
      <c r="C25" s="1240"/>
      <c r="D25" s="1240"/>
      <c r="E25" s="1240"/>
      <c r="F25" s="1240"/>
      <c r="G25" s="1240"/>
      <c r="H25" s="1240"/>
      <c r="I25" s="1241"/>
      <c r="J25" s="1143" t="s">
        <v>450</v>
      </c>
      <c r="K25" s="1409"/>
      <c r="L25" s="1237"/>
      <c r="M25" s="61"/>
      <c r="N25" s="61"/>
      <c r="AA25" s="1002"/>
    </row>
    <row r="26" spans="1:30" ht="16.5" customHeight="1" thickBot="1" x14ac:dyDescent="0.25">
      <c r="A26" s="1289"/>
      <c r="B26" s="1242"/>
      <c r="C26" s="1242"/>
      <c r="D26" s="1242"/>
      <c r="E26" s="1242"/>
      <c r="F26" s="1242"/>
      <c r="G26" s="1242"/>
      <c r="H26" s="1242"/>
      <c r="I26" s="1243"/>
      <c r="J26" s="1145"/>
      <c r="K26" s="1410"/>
      <c r="L26" s="1398"/>
      <c r="M26" s="61"/>
      <c r="N26" s="61"/>
      <c r="AA26" s="1002"/>
    </row>
    <row r="27" spans="1:30" ht="16.5" customHeight="1" x14ac:dyDescent="0.2">
      <c r="A27" s="1512" t="s">
        <v>12</v>
      </c>
      <c r="B27" s="1513"/>
      <c r="C27" s="1513"/>
      <c r="D27" s="1513"/>
      <c r="E27" s="1513"/>
      <c r="F27" s="1513"/>
      <c r="G27" s="1513"/>
      <c r="H27" s="1513"/>
      <c r="I27" s="1513"/>
      <c r="J27" s="289"/>
      <c r="K27" s="289"/>
      <c r="L27" s="290"/>
      <c r="M27" s="61"/>
      <c r="N27" s="56" t="s">
        <v>234</v>
      </c>
      <c r="O27" s="41">
        <f>O29</f>
        <v>17</v>
      </c>
      <c r="P27" s="41">
        <f t="shared" ref="P27:Q27" si="2">P29</f>
        <v>0</v>
      </c>
      <c r="Q27" s="41">
        <f t="shared" si="2"/>
        <v>0</v>
      </c>
      <c r="R27" s="191">
        <f>(P27+Q27)/O27</f>
        <v>0</v>
      </c>
      <c r="S27" s="41">
        <f>COUNTIF(S29,"Y")</f>
        <v>0</v>
      </c>
      <c r="T27" s="41">
        <f>COUNTA(S29)</f>
        <v>1</v>
      </c>
      <c r="U27" s="41">
        <f>COUNTIF(U29,"true")</f>
        <v>0</v>
      </c>
      <c r="V27" s="41">
        <f t="shared" ref="V27" si="3">V29</f>
        <v>0</v>
      </c>
    </row>
    <row r="28" spans="1:30" s="22" customFormat="1" ht="16.5" customHeight="1" x14ac:dyDescent="0.2">
      <c r="A28" s="1514"/>
      <c r="B28" s="1515"/>
      <c r="C28" s="1515"/>
      <c r="D28" s="1515"/>
      <c r="E28" s="1515"/>
      <c r="F28" s="1515"/>
      <c r="G28" s="1515"/>
      <c r="H28" s="1515"/>
      <c r="I28" s="1515"/>
      <c r="J28" s="291"/>
      <c r="K28" s="291"/>
      <c r="L28" s="292"/>
      <c r="M28" s="62"/>
      <c r="N28" s="62"/>
      <c r="O28" s="6"/>
      <c r="P28" s="6"/>
      <c r="Q28" s="6"/>
      <c r="R28" s="6"/>
      <c r="S28" s="6"/>
      <c r="T28" s="6"/>
      <c r="U28" s="6"/>
      <c r="V28" s="4"/>
      <c r="W28" s="6"/>
      <c r="X28" s="937"/>
      <c r="Y28" s="938"/>
      <c r="Z28" s="530"/>
      <c r="AA28" s="1000"/>
      <c r="AB28" s="531"/>
      <c r="AC28" s="531"/>
      <c r="AD28" s="531"/>
    </row>
    <row r="29" spans="1:30" ht="16.5" customHeight="1" x14ac:dyDescent="0.2">
      <c r="A29" s="1260">
        <v>2</v>
      </c>
      <c r="B29" s="1388" t="s">
        <v>13</v>
      </c>
      <c r="C29" s="1388"/>
      <c r="D29" s="1388"/>
      <c r="E29" s="1388"/>
      <c r="F29" s="1388"/>
      <c r="G29" s="1388"/>
      <c r="H29" s="1388"/>
      <c r="I29" s="1388"/>
      <c r="J29" s="1151">
        <f>R29</f>
        <v>0</v>
      </c>
      <c r="K29" s="1495"/>
      <c r="L29" s="1244" t="str">
        <f>IF(J29&lt;0.6,"&lt;&lt; Insufficient control features","")</f>
        <v>&lt;&lt; Insufficient control features</v>
      </c>
      <c r="M29" s="57"/>
      <c r="N29" s="59" t="s">
        <v>236</v>
      </c>
      <c r="O29" s="47">
        <f>COUNTA(O33:O210)</f>
        <v>17</v>
      </c>
      <c r="P29" s="174">
        <f>IF(U29=TRUE,0,SUM(P33:P210)-V29)</f>
        <v>0</v>
      </c>
      <c r="Q29" s="13">
        <f>IF(U29=TRUE,O29,COUNTIF(Q33:Q210,TRUE))</f>
        <v>0</v>
      </c>
      <c r="R29" s="192">
        <f>IF(O29=Q29,1,ROUNDUP((P29+Q29)/O29,2))</f>
        <v>0</v>
      </c>
      <c r="S29" s="13" t="str">
        <f>IF(R29&gt;=$S$13,"Y","N")</f>
        <v>N</v>
      </c>
      <c r="U29" s="34"/>
      <c r="V29" s="571">
        <f>COUNTIF(V33:V210,"TRUE")</f>
        <v>0</v>
      </c>
      <c r="W29" s="34" t="str">
        <f>W33&amp;W81&amp;W99&amp;W101&amp;W103&amp;W105&amp;W109&amp;W122&amp;W153&amp;W133&amp;W141&amp;W193&amp;W196&amp;W201&amp;W203&amp;W207&amp;W209</f>
        <v/>
      </c>
      <c r="X29" s="34" t="str">
        <f>X33&amp;X81&amp;X99&amp;X101&amp;X103&amp;X105&amp;X109&amp;X122&amp;X153&amp;X133&amp;X141&amp;X193&amp;X196&amp;X201&amp;X203&amp;X207&amp;X209</f>
        <v xml:space="preserve">S2.1, S2.2, S2.3a, S2.3b, S2.3c, S2.3d, S2.4, S2.5, S2.8, S2.6, S2.7, S2.9, S2.10, S2.11a, S2.11b, S2.11c, S2.11d, </v>
      </c>
    </row>
    <row r="30" spans="1:30" ht="16.5" customHeight="1" x14ac:dyDescent="0.2">
      <c r="A30" s="1133"/>
      <c r="B30" s="1389"/>
      <c r="C30" s="1389"/>
      <c r="D30" s="1389"/>
      <c r="E30" s="1389"/>
      <c r="F30" s="1389"/>
      <c r="G30" s="1389"/>
      <c r="H30" s="1389"/>
      <c r="I30" s="1389"/>
      <c r="J30" s="1393"/>
      <c r="K30" s="1496"/>
      <c r="L30" s="1245"/>
      <c r="M30" s="57"/>
      <c r="N30" s="62"/>
      <c r="O30" s="4"/>
    </row>
    <row r="31" spans="1:30" ht="16.5" customHeight="1" x14ac:dyDescent="0.2">
      <c r="A31" s="1133"/>
      <c r="B31" s="1389"/>
      <c r="C31" s="1389"/>
      <c r="D31" s="1389"/>
      <c r="E31" s="1389"/>
      <c r="F31" s="1389"/>
      <c r="G31" s="1389"/>
      <c r="H31" s="1389"/>
      <c r="I31" s="1389"/>
      <c r="J31" s="1393"/>
      <c r="K31" s="1496"/>
      <c r="L31" s="1245"/>
      <c r="M31" s="57"/>
      <c r="N31" s="57"/>
      <c r="P31" s="8"/>
      <c r="Q31" s="15"/>
    </row>
    <row r="32" spans="1:30" ht="16.5" customHeight="1" x14ac:dyDescent="0.2">
      <c r="A32" s="1134"/>
      <c r="B32" s="1390"/>
      <c r="C32" s="1390"/>
      <c r="D32" s="1390"/>
      <c r="E32" s="1390"/>
      <c r="F32" s="1390"/>
      <c r="G32" s="1390"/>
      <c r="H32" s="1390"/>
      <c r="I32" s="1390"/>
      <c r="J32" s="1395"/>
      <c r="K32" s="1497"/>
      <c r="L32" s="1246"/>
      <c r="M32" s="57"/>
      <c r="N32" s="57"/>
      <c r="P32" s="8"/>
      <c r="Q32" s="15"/>
    </row>
    <row r="33" spans="1:28" ht="16.5" customHeight="1" x14ac:dyDescent="0.2">
      <c r="A33" s="1157">
        <v>2.1</v>
      </c>
      <c r="B33" s="1386" t="s">
        <v>1007</v>
      </c>
      <c r="C33" s="1500"/>
      <c r="D33" s="1500"/>
      <c r="E33" s="1500"/>
      <c r="F33" s="1500"/>
      <c r="G33" s="1500"/>
      <c r="H33" s="1500"/>
      <c r="I33" s="1501"/>
      <c r="J33" s="119"/>
      <c r="K33" s="120"/>
      <c r="L33" s="1236"/>
      <c r="M33" s="27"/>
      <c r="N33" s="243" t="s">
        <v>637</v>
      </c>
      <c r="O33" s="27" t="b">
        <v>0</v>
      </c>
      <c r="P33" s="230">
        <f>IF(O33=TRUE,1,0)</f>
        <v>0</v>
      </c>
      <c r="W33" s="935" t="str">
        <f>IF(OR(Q33=TRUE,R33="NA"),CONCATENATE(N33," "),"")</f>
        <v/>
      </c>
      <c r="X33" s="234" t="str">
        <f>IF(OR(O33=TRUE,Q33=TRUE,R33="NA"),"",CONCATENATE(N33," "))</f>
        <v xml:space="preserve">S2.1, </v>
      </c>
      <c r="Y33" s="927" t="s">
        <v>927</v>
      </c>
    </row>
    <row r="34" spans="1:28" ht="16.5" customHeight="1" x14ac:dyDescent="0.2">
      <c r="A34" s="1158"/>
      <c r="B34" s="1500"/>
      <c r="C34" s="1500"/>
      <c r="D34" s="1500"/>
      <c r="E34" s="1500"/>
      <c r="F34" s="1500"/>
      <c r="G34" s="1500"/>
      <c r="H34" s="1500"/>
      <c r="I34" s="1501"/>
      <c r="J34" s="121"/>
      <c r="K34" s="122"/>
      <c r="L34" s="1466"/>
      <c r="M34" s="27"/>
      <c r="N34" s="27"/>
    </row>
    <row r="35" spans="1:28" ht="16.5" customHeight="1" x14ac:dyDescent="0.2">
      <c r="A35" s="1158"/>
      <c r="B35" s="1500"/>
      <c r="C35" s="1500"/>
      <c r="D35" s="1500"/>
      <c r="E35" s="1500"/>
      <c r="F35" s="1500"/>
      <c r="G35" s="1500"/>
      <c r="H35" s="1500"/>
      <c r="I35" s="1501"/>
      <c r="J35" s="121"/>
      <c r="K35" s="122"/>
      <c r="L35" s="1466"/>
      <c r="M35" s="27"/>
      <c r="N35" s="27"/>
    </row>
    <row r="36" spans="1:28" ht="16.5" customHeight="1" x14ac:dyDescent="0.2">
      <c r="A36" s="1158"/>
      <c r="B36" s="909" t="s">
        <v>1391</v>
      </c>
      <c r="C36" s="910"/>
      <c r="D36" s="910"/>
      <c r="E36" s="910"/>
      <c r="F36" s="910"/>
      <c r="G36" s="910"/>
      <c r="H36" s="910"/>
      <c r="I36" s="911"/>
      <c r="J36" s="121"/>
      <c r="K36" s="122"/>
      <c r="L36" s="1466"/>
      <c r="M36" s="27"/>
      <c r="N36" s="27"/>
    </row>
    <row r="37" spans="1:28" ht="9.9499999999999993" customHeight="1" x14ac:dyDescent="0.2">
      <c r="A37" s="1158"/>
      <c r="B37" s="1537" t="s">
        <v>14</v>
      </c>
      <c r="C37" s="1538"/>
      <c r="D37" s="1538"/>
      <c r="E37" s="1538"/>
      <c r="F37" s="1538"/>
      <c r="G37" s="1539"/>
      <c r="H37" s="1556" t="s">
        <v>440</v>
      </c>
      <c r="I37" s="1581" t="s">
        <v>15</v>
      </c>
      <c r="J37" s="121"/>
      <c r="K37" s="122"/>
      <c r="L37" s="1466"/>
      <c r="M37" s="27"/>
      <c r="N37" s="27"/>
    </row>
    <row r="38" spans="1:28" ht="9.9499999999999993" customHeight="1" x14ac:dyDescent="0.2">
      <c r="A38" s="1158"/>
      <c r="B38" s="1540"/>
      <c r="C38" s="1541"/>
      <c r="D38" s="1541"/>
      <c r="E38" s="1541"/>
      <c r="F38" s="1541"/>
      <c r="G38" s="1542"/>
      <c r="H38" s="1557"/>
      <c r="I38" s="1582"/>
      <c r="J38" s="121"/>
      <c r="K38" s="122"/>
      <c r="L38" s="1466"/>
      <c r="M38" s="27"/>
      <c r="N38" s="27"/>
    </row>
    <row r="39" spans="1:28" ht="9.9499999999999993" customHeight="1" x14ac:dyDescent="0.2">
      <c r="A39" s="1158"/>
      <c r="B39" s="970" t="s">
        <v>1441</v>
      </c>
      <c r="C39" s="971"/>
      <c r="D39" s="971"/>
      <c r="E39" s="971"/>
      <c r="F39" s="971"/>
      <c r="G39" s="972"/>
      <c r="H39" s="1524" t="s">
        <v>1286</v>
      </c>
      <c r="I39" s="1458" t="s">
        <v>1287</v>
      </c>
      <c r="J39" s="121"/>
      <c r="K39" s="122"/>
      <c r="L39" s="1466"/>
      <c r="M39" s="27"/>
      <c r="N39" s="27"/>
    </row>
    <row r="40" spans="1:28" ht="9.9499999999999993" customHeight="1" x14ac:dyDescent="0.2">
      <c r="A40" s="1158"/>
      <c r="B40" s="973" t="s">
        <v>1442</v>
      </c>
      <c r="C40" s="974"/>
      <c r="D40" s="974"/>
      <c r="E40" s="974"/>
      <c r="F40" s="974"/>
      <c r="G40" s="975"/>
      <c r="H40" s="1461"/>
      <c r="I40" s="1459"/>
      <c r="J40" s="121"/>
      <c r="K40" s="122"/>
      <c r="L40" s="1466"/>
      <c r="M40" s="27"/>
      <c r="N40" s="27"/>
      <c r="AB40" s="992"/>
    </row>
    <row r="41" spans="1:28" ht="9.9499999999999993" customHeight="1" x14ac:dyDescent="0.2">
      <c r="A41" s="1158"/>
      <c r="B41" s="976" t="s">
        <v>1443</v>
      </c>
      <c r="C41" s="977"/>
      <c r="D41" s="977"/>
      <c r="E41" s="977"/>
      <c r="F41" s="977"/>
      <c r="G41" s="978"/>
      <c r="H41" s="1461"/>
      <c r="I41" s="1459"/>
      <c r="J41" s="121"/>
      <c r="K41" s="122"/>
      <c r="L41" s="1466"/>
      <c r="M41" s="27"/>
      <c r="N41" s="27"/>
      <c r="AB41" s="992"/>
    </row>
    <row r="42" spans="1:28" ht="9.9499999999999993" hidden="1" customHeight="1" x14ac:dyDescent="0.2">
      <c r="A42" s="1158"/>
      <c r="B42" s="1468"/>
      <c r="C42" s="1469"/>
      <c r="D42" s="1469"/>
      <c r="E42" s="1469"/>
      <c r="F42" s="1469"/>
      <c r="G42" s="1470"/>
      <c r="H42" s="1461"/>
      <c r="I42" s="1459"/>
      <c r="J42" s="121"/>
      <c r="K42" s="122"/>
      <c r="L42" s="1466"/>
      <c r="M42" s="27"/>
      <c r="N42" s="27"/>
      <c r="AB42" s="992"/>
    </row>
    <row r="43" spans="1:28" ht="9.9499999999999993" customHeight="1" x14ac:dyDescent="0.2">
      <c r="A43" s="1158"/>
      <c r="B43" s="1468" t="s">
        <v>1522</v>
      </c>
      <c r="C43" s="1469"/>
      <c r="D43" s="1469"/>
      <c r="E43" s="1469"/>
      <c r="F43" s="1469"/>
      <c r="G43" s="1470"/>
      <c r="H43" s="1524" t="s">
        <v>1282</v>
      </c>
      <c r="I43" s="1548" t="s">
        <v>1288</v>
      </c>
      <c r="J43" s="121"/>
      <c r="K43" s="122"/>
      <c r="L43" s="1466"/>
      <c r="M43" s="27"/>
      <c r="N43" s="27"/>
      <c r="AB43" s="992"/>
    </row>
    <row r="44" spans="1:28" ht="9.9499999999999993" customHeight="1" x14ac:dyDescent="0.2">
      <c r="A44" s="1158"/>
      <c r="B44" s="1471"/>
      <c r="C44" s="1472"/>
      <c r="D44" s="1472"/>
      <c r="E44" s="1472"/>
      <c r="F44" s="1472"/>
      <c r="G44" s="1473"/>
      <c r="H44" s="1461"/>
      <c r="I44" s="1549"/>
      <c r="J44" s="121"/>
      <c r="K44" s="122"/>
      <c r="L44" s="1466"/>
      <c r="M44" s="27"/>
      <c r="N44" s="27"/>
      <c r="AB44" s="992"/>
    </row>
    <row r="45" spans="1:28" ht="9.9499999999999993" customHeight="1" x14ac:dyDescent="0.2">
      <c r="A45" s="1158"/>
      <c r="B45" s="1504"/>
      <c r="C45" s="1505"/>
      <c r="D45" s="1505"/>
      <c r="E45" s="1505"/>
      <c r="F45" s="1505"/>
      <c r="G45" s="1506"/>
      <c r="H45" s="1462"/>
      <c r="I45" s="1550"/>
      <c r="J45" s="121"/>
      <c r="K45" s="122"/>
      <c r="L45" s="1466"/>
      <c r="M45" s="27"/>
      <c r="N45" s="27"/>
      <c r="AB45" s="992"/>
    </row>
    <row r="46" spans="1:28" ht="9.9499999999999993" customHeight="1" x14ac:dyDescent="0.2">
      <c r="A46" s="1158"/>
      <c r="B46" s="1527" t="s">
        <v>1444</v>
      </c>
      <c r="C46" s="1528"/>
      <c r="D46" s="1528"/>
      <c r="E46" s="1528"/>
      <c r="F46" s="1528"/>
      <c r="G46" s="1529"/>
      <c r="H46" s="1461" t="s">
        <v>16</v>
      </c>
      <c r="I46" s="1459" t="s">
        <v>17</v>
      </c>
      <c r="J46" s="121"/>
      <c r="K46" s="122"/>
      <c r="L46" s="1466"/>
      <c r="M46" s="27"/>
      <c r="N46" s="27"/>
      <c r="AB46" s="992"/>
    </row>
    <row r="47" spans="1:28" ht="9.9499999999999993" customHeight="1" x14ac:dyDescent="0.2">
      <c r="A47" s="1158"/>
      <c r="B47" s="1530"/>
      <c r="C47" s="1531"/>
      <c r="D47" s="1531"/>
      <c r="E47" s="1531"/>
      <c r="F47" s="1531"/>
      <c r="G47" s="1532"/>
      <c r="H47" s="1462"/>
      <c r="I47" s="1523"/>
      <c r="J47" s="121"/>
      <c r="K47" s="122"/>
      <c r="L47" s="1466"/>
      <c r="M47" s="27"/>
      <c r="N47" s="27"/>
      <c r="AB47" s="992"/>
    </row>
    <row r="48" spans="1:28" ht="9.9499999999999993" customHeight="1" x14ac:dyDescent="0.2">
      <c r="A48" s="1158"/>
      <c r="B48" s="1468" t="s">
        <v>1445</v>
      </c>
      <c r="C48" s="1469"/>
      <c r="D48" s="1469"/>
      <c r="E48" s="1469"/>
      <c r="F48" s="1469"/>
      <c r="G48" s="1470"/>
      <c r="H48" s="1524" t="s">
        <v>19</v>
      </c>
      <c r="I48" s="1551" t="s">
        <v>18</v>
      </c>
      <c r="J48" s="121"/>
      <c r="K48" s="122"/>
      <c r="L48" s="1466"/>
      <c r="M48" s="27"/>
      <c r="N48" s="27"/>
      <c r="AB48" s="992"/>
    </row>
    <row r="49" spans="1:28" ht="9.9499999999999993" customHeight="1" x14ac:dyDescent="0.2">
      <c r="A49" s="1158"/>
      <c r="B49" s="1471"/>
      <c r="C49" s="1472"/>
      <c r="D49" s="1472"/>
      <c r="E49" s="1472"/>
      <c r="F49" s="1472"/>
      <c r="G49" s="1473"/>
      <c r="H49" s="1461"/>
      <c r="I49" s="1552"/>
      <c r="J49" s="121"/>
      <c r="K49" s="122"/>
      <c r="L49" s="1466"/>
      <c r="M49" s="27"/>
      <c r="N49" s="27"/>
      <c r="AB49" s="992"/>
    </row>
    <row r="50" spans="1:28" ht="9.9499999999999993" customHeight="1" x14ac:dyDescent="0.2">
      <c r="A50" s="1158"/>
      <c r="B50" s="1468" t="s">
        <v>1447</v>
      </c>
      <c r="C50" s="1469"/>
      <c r="D50" s="1469"/>
      <c r="E50" s="1469"/>
      <c r="F50" s="1469"/>
      <c r="G50" s="1470"/>
      <c r="H50" s="1461"/>
      <c r="I50" s="1552"/>
      <c r="J50" s="121"/>
      <c r="K50" s="122"/>
      <c r="L50" s="1466"/>
      <c r="M50" s="27"/>
      <c r="N50" s="27"/>
      <c r="AB50" s="992"/>
    </row>
    <row r="51" spans="1:28" ht="9.9499999999999993" customHeight="1" x14ac:dyDescent="0.2">
      <c r="A51" s="1158"/>
      <c r="B51" s="1471" t="s">
        <v>1446</v>
      </c>
      <c r="C51" s="1472"/>
      <c r="D51" s="1472"/>
      <c r="E51" s="1472"/>
      <c r="F51" s="1472"/>
      <c r="G51" s="1473"/>
      <c r="H51" s="1461"/>
      <c r="I51" s="1552"/>
      <c r="J51" s="121"/>
      <c r="K51" s="122"/>
      <c r="L51" s="1466"/>
      <c r="M51" s="27"/>
      <c r="N51" s="27"/>
      <c r="AB51" s="992"/>
    </row>
    <row r="52" spans="1:28" ht="9.9499999999999993" customHeight="1" x14ac:dyDescent="0.2">
      <c r="A52" s="1158"/>
      <c r="B52" s="1468" t="s">
        <v>1448</v>
      </c>
      <c r="C52" s="1469"/>
      <c r="D52" s="1469"/>
      <c r="E52" s="1469"/>
      <c r="F52" s="1469"/>
      <c r="G52" s="1470"/>
      <c r="H52" s="1461"/>
      <c r="I52" s="1552"/>
      <c r="J52" s="121"/>
      <c r="K52" s="122"/>
      <c r="L52" s="1466"/>
      <c r="M52" s="27"/>
      <c r="N52" s="27"/>
      <c r="AB52" s="992"/>
    </row>
    <row r="53" spans="1:28" ht="9.9499999999999993" customHeight="1" x14ac:dyDescent="0.2">
      <c r="A53" s="1158"/>
      <c r="B53" s="1471" t="s">
        <v>1446</v>
      </c>
      <c r="C53" s="1472"/>
      <c r="D53" s="1472"/>
      <c r="E53" s="1472"/>
      <c r="F53" s="1472"/>
      <c r="G53" s="1473"/>
      <c r="H53" s="1462"/>
      <c r="I53" s="1553"/>
      <c r="J53" s="121"/>
      <c r="K53" s="122"/>
      <c r="L53" s="1466"/>
      <c r="M53" s="27"/>
      <c r="N53" s="27"/>
      <c r="AB53" s="992"/>
    </row>
    <row r="54" spans="1:28" ht="9.9499999999999993" customHeight="1" x14ac:dyDescent="0.2">
      <c r="A54" s="1158"/>
      <c r="B54" s="979" t="s">
        <v>1449</v>
      </c>
      <c r="C54" s="980"/>
      <c r="D54" s="980"/>
      <c r="E54" s="980"/>
      <c r="F54" s="980"/>
      <c r="G54" s="981"/>
      <c r="H54" s="1524" t="s">
        <v>21</v>
      </c>
      <c r="I54" s="1458" t="s">
        <v>20</v>
      </c>
      <c r="J54" s="121"/>
      <c r="K54" s="122"/>
      <c r="L54" s="1466"/>
      <c r="M54" s="27"/>
      <c r="N54" s="27"/>
      <c r="AB54" s="992"/>
    </row>
    <row r="55" spans="1:28" ht="9.9499999999999993" customHeight="1" x14ac:dyDescent="0.2">
      <c r="A55" s="1158"/>
      <c r="B55" s="982" t="s">
        <v>1450</v>
      </c>
      <c r="C55" s="983"/>
      <c r="D55" s="983"/>
      <c r="E55" s="983"/>
      <c r="F55" s="983"/>
      <c r="G55" s="984"/>
      <c r="H55" s="1461"/>
      <c r="I55" s="1522"/>
      <c r="J55" s="121"/>
      <c r="K55" s="122"/>
      <c r="L55" s="1466"/>
      <c r="M55" s="27"/>
      <c r="N55" s="27"/>
      <c r="AB55" s="992"/>
    </row>
    <row r="56" spans="1:28" ht="9.9499999999999993" customHeight="1" x14ac:dyDescent="0.2">
      <c r="A56" s="1158"/>
      <c r="B56" s="985" t="s">
        <v>1451</v>
      </c>
      <c r="C56" s="986"/>
      <c r="D56" s="986"/>
      <c r="E56" s="986"/>
      <c r="F56" s="986"/>
      <c r="G56" s="987"/>
      <c r="H56" s="1462"/>
      <c r="I56" s="1523"/>
      <c r="J56" s="121"/>
      <c r="K56" s="122"/>
      <c r="L56" s="1466"/>
      <c r="M56" s="27"/>
      <c r="N56" s="27"/>
      <c r="AB56" s="992"/>
    </row>
    <row r="57" spans="1:28" ht="9.9499999999999993" customHeight="1" x14ac:dyDescent="0.2">
      <c r="A57" s="1158"/>
      <c r="B57" s="979" t="s">
        <v>1452</v>
      </c>
      <c r="C57" s="980"/>
      <c r="D57" s="980"/>
      <c r="E57" s="980"/>
      <c r="F57" s="980"/>
      <c r="G57" s="981"/>
      <c r="H57" s="1524" t="s">
        <v>22</v>
      </c>
      <c r="I57" s="1548" t="s">
        <v>23</v>
      </c>
      <c r="J57" s="121"/>
      <c r="K57" s="122"/>
      <c r="L57" s="1466"/>
      <c r="M57" s="27"/>
      <c r="N57" s="27"/>
      <c r="AB57" s="992"/>
    </row>
    <row r="58" spans="1:28" ht="9.9499999999999993" customHeight="1" x14ac:dyDescent="0.2">
      <c r="A58" s="1158"/>
      <c r="B58" s="1471" t="s">
        <v>1453</v>
      </c>
      <c r="C58" s="1472" t="s">
        <v>1392</v>
      </c>
      <c r="D58" s="1472"/>
      <c r="E58" s="1472"/>
      <c r="F58" s="1472"/>
      <c r="G58" s="1473"/>
      <c r="H58" s="1461"/>
      <c r="I58" s="1549"/>
      <c r="J58" s="121"/>
      <c r="K58" s="122"/>
      <c r="L58" s="1466"/>
      <c r="M58" s="27"/>
      <c r="N58" s="27"/>
      <c r="AA58" s="1000"/>
      <c r="AB58" s="992"/>
    </row>
    <row r="59" spans="1:28" ht="9.9499999999999993" customHeight="1" x14ac:dyDescent="0.2">
      <c r="A59" s="1158"/>
      <c r="B59" s="1504" t="s">
        <v>1446</v>
      </c>
      <c r="C59" s="1505"/>
      <c r="D59" s="1505"/>
      <c r="E59" s="1505"/>
      <c r="F59" s="1505"/>
      <c r="G59" s="1506"/>
      <c r="H59" s="1462"/>
      <c r="I59" s="1550"/>
      <c r="J59" s="121"/>
      <c r="K59" s="122"/>
      <c r="L59" s="1466"/>
      <c r="M59" s="27"/>
      <c r="N59" s="27"/>
      <c r="AB59" s="992"/>
    </row>
    <row r="60" spans="1:28" ht="9.9499999999999993" customHeight="1" x14ac:dyDescent="0.2">
      <c r="A60" s="1158"/>
      <c r="B60" s="979" t="s">
        <v>1454</v>
      </c>
      <c r="C60" s="980"/>
      <c r="D60" s="980"/>
      <c r="E60" s="980"/>
      <c r="F60" s="980"/>
      <c r="G60" s="981"/>
      <c r="H60" s="1524" t="s">
        <v>25</v>
      </c>
      <c r="I60" s="1458" t="s">
        <v>24</v>
      </c>
      <c r="J60" s="121"/>
      <c r="K60" s="122"/>
      <c r="L60" s="1466"/>
      <c r="M60" s="27"/>
      <c r="N60" s="27"/>
      <c r="AB60" s="992"/>
    </row>
    <row r="61" spans="1:28" ht="9.9499999999999993" customHeight="1" x14ac:dyDescent="0.2">
      <c r="A61" s="1158"/>
      <c r="B61" s="985" t="s">
        <v>1455</v>
      </c>
      <c r="C61" s="983"/>
      <c r="D61" s="983"/>
      <c r="E61" s="983"/>
      <c r="F61" s="983"/>
      <c r="G61" s="983"/>
      <c r="H61" s="1461"/>
      <c r="I61" s="1522"/>
      <c r="J61" s="121"/>
      <c r="K61" s="122"/>
      <c r="L61" s="1466"/>
      <c r="M61" s="27"/>
      <c r="N61" s="27"/>
      <c r="AB61" s="992"/>
    </row>
    <row r="62" spans="1:28" ht="9.9499999999999993" customHeight="1" x14ac:dyDescent="0.2">
      <c r="A62" s="1158"/>
      <c r="B62" s="1468" t="s">
        <v>1456</v>
      </c>
      <c r="C62" s="1469"/>
      <c r="D62" s="1469"/>
      <c r="E62" s="1469"/>
      <c r="F62" s="1469"/>
      <c r="G62" s="1470"/>
      <c r="H62" s="1461"/>
      <c r="I62" s="1522"/>
      <c r="J62" s="121"/>
      <c r="K62" s="122"/>
      <c r="L62" s="1466"/>
      <c r="M62" s="27"/>
      <c r="N62" s="27"/>
      <c r="AB62" s="992"/>
    </row>
    <row r="63" spans="1:28" ht="9.9499999999999993" customHeight="1" x14ac:dyDescent="0.2">
      <c r="A63" s="1158"/>
      <c r="B63" s="1471"/>
      <c r="C63" s="1472"/>
      <c r="D63" s="1472"/>
      <c r="E63" s="1472"/>
      <c r="F63" s="1472"/>
      <c r="G63" s="1473"/>
      <c r="H63" s="1461"/>
      <c r="I63" s="1522"/>
      <c r="J63" s="121"/>
      <c r="K63" s="122"/>
      <c r="L63" s="1466"/>
      <c r="M63" s="27"/>
      <c r="N63" s="27"/>
      <c r="AB63" s="992"/>
    </row>
    <row r="64" spans="1:28" ht="9.9499999999999993" customHeight="1" x14ac:dyDescent="0.2">
      <c r="A64" s="1158"/>
      <c r="B64" s="1504"/>
      <c r="C64" s="1505"/>
      <c r="D64" s="1505"/>
      <c r="E64" s="1505"/>
      <c r="F64" s="1505"/>
      <c r="G64" s="1506"/>
      <c r="H64" s="1462"/>
      <c r="I64" s="1523"/>
      <c r="J64" s="121"/>
      <c r="K64" s="122"/>
      <c r="L64" s="1466"/>
      <c r="M64" s="27"/>
      <c r="N64" s="27"/>
      <c r="AB64" s="992"/>
    </row>
    <row r="65" spans="1:30" ht="9.9499999999999993" customHeight="1" x14ac:dyDescent="0.2">
      <c r="A65" s="1158"/>
      <c r="B65" s="1468" t="s">
        <v>1457</v>
      </c>
      <c r="C65" s="1469"/>
      <c r="D65" s="1469"/>
      <c r="E65" s="1469"/>
      <c r="F65" s="1469"/>
      <c r="G65" s="1470"/>
      <c r="H65" s="1524" t="s">
        <v>756</v>
      </c>
      <c r="I65" s="1548" t="s">
        <v>796</v>
      </c>
      <c r="J65" s="121"/>
      <c r="K65" s="122"/>
      <c r="L65" s="1466"/>
      <c r="M65" s="27"/>
      <c r="N65" s="27"/>
      <c r="AB65" s="992"/>
    </row>
    <row r="66" spans="1:30" ht="9.9499999999999993" customHeight="1" x14ac:dyDescent="0.2">
      <c r="A66" s="1158"/>
      <c r="B66" s="1471"/>
      <c r="C66" s="1472"/>
      <c r="D66" s="1472"/>
      <c r="E66" s="1472"/>
      <c r="F66" s="1472"/>
      <c r="G66" s="1473"/>
      <c r="H66" s="1461"/>
      <c r="I66" s="1549"/>
      <c r="J66" s="121"/>
      <c r="K66" s="122"/>
      <c r="L66" s="1466"/>
      <c r="M66" s="27"/>
      <c r="N66" s="27"/>
      <c r="AB66" s="992"/>
    </row>
    <row r="67" spans="1:30" ht="9.9499999999999993" customHeight="1" x14ac:dyDescent="0.2">
      <c r="A67" s="1158"/>
      <c r="B67" s="1504"/>
      <c r="C67" s="1505"/>
      <c r="D67" s="1505"/>
      <c r="E67" s="1505"/>
      <c r="F67" s="1505"/>
      <c r="G67" s="1506"/>
      <c r="H67" s="1461"/>
      <c r="I67" s="1549"/>
      <c r="J67" s="121"/>
      <c r="K67" s="122"/>
      <c r="L67" s="1466"/>
      <c r="M67" s="27"/>
      <c r="N67" s="27"/>
      <c r="AB67" s="992"/>
    </row>
    <row r="68" spans="1:30" ht="9.9499999999999993" customHeight="1" x14ac:dyDescent="0.2">
      <c r="A68" s="1158"/>
      <c r="B68" s="1468" t="s">
        <v>1458</v>
      </c>
      <c r="C68" s="1469" t="s">
        <v>795</v>
      </c>
      <c r="D68" s="1469"/>
      <c r="E68" s="1469"/>
      <c r="F68" s="1469"/>
      <c r="G68" s="1470"/>
      <c r="H68" s="1461"/>
      <c r="I68" s="1549"/>
      <c r="J68" s="121"/>
      <c r="K68" s="122"/>
      <c r="L68" s="1466"/>
      <c r="M68" s="27"/>
      <c r="N68" s="27"/>
      <c r="AB68" s="992"/>
    </row>
    <row r="69" spans="1:30" ht="9.9499999999999993" customHeight="1" x14ac:dyDescent="0.2">
      <c r="A69" s="1158"/>
      <c r="B69" s="1471" t="s">
        <v>1446</v>
      </c>
      <c r="C69" s="1472"/>
      <c r="D69" s="1472"/>
      <c r="E69" s="1472"/>
      <c r="F69" s="1472"/>
      <c r="G69" s="1473"/>
      <c r="H69" s="1461"/>
      <c r="I69" s="1549"/>
      <c r="J69" s="121"/>
      <c r="K69" s="122"/>
      <c r="L69" s="1466"/>
      <c r="M69" s="27"/>
      <c r="N69" s="27"/>
      <c r="AB69" s="992"/>
    </row>
    <row r="70" spans="1:30" ht="9.9499999999999993" customHeight="1" x14ac:dyDescent="0.2">
      <c r="A70" s="1158"/>
      <c r="B70" s="1468" t="s">
        <v>1459</v>
      </c>
      <c r="C70" s="1469"/>
      <c r="D70" s="1469"/>
      <c r="E70" s="1469"/>
      <c r="F70" s="1469"/>
      <c r="G70" s="1470"/>
      <c r="H70" s="1461"/>
      <c r="I70" s="1549"/>
      <c r="J70" s="121"/>
      <c r="K70" s="122"/>
      <c r="L70" s="1466"/>
      <c r="M70" s="27"/>
      <c r="N70" s="27"/>
      <c r="AB70" s="992"/>
    </row>
    <row r="71" spans="1:30" ht="9.9499999999999993" customHeight="1" x14ac:dyDescent="0.2">
      <c r="A71" s="1158"/>
      <c r="B71" s="1471"/>
      <c r="C71" s="1472"/>
      <c r="D71" s="1472"/>
      <c r="E71" s="1472"/>
      <c r="F71" s="1472"/>
      <c r="G71" s="1473"/>
      <c r="H71" s="1461"/>
      <c r="I71" s="1549"/>
      <c r="J71" s="121"/>
      <c r="K71" s="122"/>
      <c r="L71" s="1466"/>
      <c r="M71" s="27"/>
      <c r="N71" s="27"/>
      <c r="AB71" s="992"/>
    </row>
    <row r="72" spans="1:30" ht="9.9499999999999993" customHeight="1" x14ac:dyDescent="0.2">
      <c r="A72" s="1158"/>
      <c r="B72" s="1504"/>
      <c r="C72" s="1505"/>
      <c r="D72" s="1505"/>
      <c r="E72" s="1505"/>
      <c r="F72" s="1505"/>
      <c r="G72" s="1506"/>
      <c r="H72" s="1462"/>
      <c r="I72" s="1550"/>
      <c r="J72" s="121"/>
      <c r="K72" s="122"/>
      <c r="L72" s="1466"/>
      <c r="M72" s="27"/>
      <c r="N72" s="27"/>
      <c r="AB72" s="992"/>
    </row>
    <row r="73" spans="1:30" ht="9.9499999999999993" customHeight="1" x14ac:dyDescent="0.2">
      <c r="A73" s="1158"/>
      <c r="B73" s="1468" t="s">
        <v>1460</v>
      </c>
      <c r="C73" s="1469"/>
      <c r="D73" s="1469"/>
      <c r="E73" s="1469"/>
      <c r="F73" s="1469"/>
      <c r="G73" s="1470"/>
      <c r="H73" s="1524" t="s">
        <v>847</v>
      </c>
      <c r="I73" s="1458" t="s">
        <v>1393</v>
      </c>
      <c r="J73" s="121"/>
      <c r="K73" s="122"/>
      <c r="L73" s="1466"/>
      <c r="M73" s="27"/>
      <c r="N73" s="27"/>
      <c r="AB73" s="992"/>
    </row>
    <row r="74" spans="1:30" ht="9.9499999999999993" customHeight="1" x14ac:dyDescent="0.2">
      <c r="A74" s="1158"/>
      <c r="B74" s="1471"/>
      <c r="C74" s="1472"/>
      <c r="D74" s="1472"/>
      <c r="E74" s="1472"/>
      <c r="F74" s="1472"/>
      <c r="G74" s="1473"/>
      <c r="H74" s="1461"/>
      <c r="I74" s="1459"/>
      <c r="J74" s="121"/>
      <c r="K74" s="122"/>
      <c r="L74" s="1466"/>
      <c r="M74" s="27"/>
      <c r="N74" s="27"/>
      <c r="AB74" s="992"/>
    </row>
    <row r="75" spans="1:30" ht="9.9499999999999993" customHeight="1" x14ac:dyDescent="0.2">
      <c r="A75" s="1158"/>
      <c r="B75" s="1504"/>
      <c r="C75" s="1505"/>
      <c r="D75" s="1505"/>
      <c r="E75" s="1505"/>
      <c r="F75" s="1505"/>
      <c r="G75" s="1506"/>
      <c r="H75" s="1462"/>
      <c r="I75" s="1460"/>
      <c r="J75" s="121"/>
      <c r="K75" s="122"/>
      <c r="L75" s="1466"/>
      <c r="M75" s="27"/>
      <c r="N75" s="27"/>
      <c r="AB75" s="992"/>
    </row>
    <row r="76" spans="1:30" ht="9.9499999999999993" customHeight="1" x14ac:dyDescent="0.2">
      <c r="A76" s="1158"/>
      <c r="B76" s="1468" t="s">
        <v>1461</v>
      </c>
      <c r="C76" s="1469"/>
      <c r="D76" s="1469"/>
      <c r="E76" s="1469"/>
      <c r="F76" s="1469"/>
      <c r="G76" s="1470"/>
      <c r="H76" s="1524" t="s">
        <v>848</v>
      </c>
      <c r="I76" s="1458" t="s">
        <v>1394</v>
      </c>
      <c r="J76" s="121"/>
      <c r="K76" s="122"/>
      <c r="L76" s="1466"/>
      <c r="M76" s="27"/>
      <c r="N76" s="27"/>
      <c r="AB76" s="992"/>
    </row>
    <row r="77" spans="1:30" ht="9.9499999999999993" customHeight="1" x14ac:dyDescent="0.2">
      <c r="A77" s="1158"/>
      <c r="B77" s="1471"/>
      <c r="C77" s="1472"/>
      <c r="D77" s="1472"/>
      <c r="E77" s="1472"/>
      <c r="F77" s="1472"/>
      <c r="G77" s="1473"/>
      <c r="H77" s="1461"/>
      <c r="I77" s="1459"/>
      <c r="J77" s="121"/>
      <c r="K77" s="122"/>
      <c r="L77" s="1466"/>
      <c r="M77" s="27"/>
      <c r="N77" s="27"/>
      <c r="AA77" s="1000"/>
      <c r="AB77" s="992"/>
    </row>
    <row r="78" spans="1:30" ht="9.9499999999999993" customHeight="1" x14ac:dyDescent="0.2">
      <c r="A78" s="1158"/>
      <c r="B78" s="1471"/>
      <c r="C78" s="1472"/>
      <c r="D78" s="1472"/>
      <c r="E78" s="1472"/>
      <c r="F78" s="1472"/>
      <c r="G78" s="1473"/>
      <c r="H78" s="1461"/>
      <c r="I78" s="1459"/>
      <c r="J78" s="121"/>
      <c r="K78" s="122"/>
      <c r="L78" s="1466"/>
      <c r="M78" s="27"/>
      <c r="N78" s="27"/>
      <c r="AA78" s="1000"/>
      <c r="AB78" s="992"/>
    </row>
    <row r="79" spans="1:30" ht="9.9499999999999993" customHeight="1" x14ac:dyDescent="0.2">
      <c r="A79" s="1158"/>
      <c r="B79" s="1504"/>
      <c r="C79" s="1505"/>
      <c r="D79" s="1505"/>
      <c r="E79" s="1505"/>
      <c r="F79" s="1505"/>
      <c r="G79" s="1506"/>
      <c r="H79" s="1462"/>
      <c r="I79" s="1460"/>
      <c r="J79" s="121"/>
      <c r="K79" s="122"/>
      <c r="L79" s="1466"/>
      <c r="M79" s="27"/>
      <c r="N79" s="27"/>
    </row>
    <row r="80" spans="1:30" ht="31.5" customHeight="1" x14ac:dyDescent="0.2">
      <c r="A80" s="1206"/>
      <c r="B80" s="1525" t="s">
        <v>1521</v>
      </c>
      <c r="C80" s="1525"/>
      <c r="D80" s="1525"/>
      <c r="E80" s="1525"/>
      <c r="F80" s="1525"/>
      <c r="G80" s="1525"/>
      <c r="H80" s="1525"/>
      <c r="I80" s="1526"/>
      <c r="J80" s="123"/>
      <c r="K80" s="124"/>
      <c r="L80" s="1466"/>
      <c r="M80" s="27"/>
      <c r="N80" s="27"/>
      <c r="AD80" s="2"/>
    </row>
    <row r="81" spans="1:24" ht="16.5" customHeight="1" x14ac:dyDescent="0.2">
      <c r="A81" s="1247">
        <v>2.2000000000000002</v>
      </c>
      <c r="B81" s="1240" t="s">
        <v>199</v>
      </c>
      <c r="C81" s="1533"/>
      <c r="D81" s="1533"/>
      <c r="E81" s="1533"/>
      <c r="F81" s="1533"/>
      <c r="G81" s="1533"/>
      <c r="H81" s="1533"/>
      <c r="I81" s="1534"/>
      <c r="J81" s="125"/>
      <c r="K81" s="126"/>
      <c r="L81" s="1222"/>
      <c r="M81" s="60"/>
      <c r="N81" s="243" t="s">
        <v>638</v>
      </c>
      <c r="O81" s="27" t="b">
        <v>0</v>
      </c>
      <c r="P81" s="230">
        <f>IF(O81=TRUE,1,0)</f>
        <v>0</v>
      </c>
      <c r="W81" s="935" t="str">
        <f>IF(OR(Q81=TRUE,R81="NA"),CONCATENATE(N81," "),"")</f>
        <v/>
      </c>
      <c r="X81" s="234" t="str">
        <f>IF(OR(O81=TRUE,Q81=TRUE,R81="NA"),"",CONCATENATE(N81," "))</f>
        <v xml:space="preserve">S2.2, </v>
      </c>
    </row>
    <row r="82" spans="1:24" ht="16.5" customHeight="1" x14ac:dyDescent="0.2">
      <c r="A82" s="1248"/>
      <c r="B82" s="1535"/>
      <c r="C82" s="1535"/>
      <c r="D82" s="1535"/>
      <c r="E82" s="1535"/>
      <c r="F82" s="1535"/>
      <c r="G82" s="1535"/>
      <c r="H82" s="1535"/>
      <c r="I82" s="1536"/>
      <c r="J82" s="121"/>
      <c r="K82" s="122"/>
      <c r="L82" s="1223"/>
      <c r="M82" s="60"/>
      <c r="N82" s="60"/>
    </row>
    <row r="83" spans="1:24" ht="16.5" customHeight="1" x14ac:dyDescent="0.2">
      <c r="A83" s="1248"/>
      <c r="B83" s="1535"/>
      <c r="C83" s="1535"/>
      <c r="D83" s="1535"/>
      <c r="E83" s="1535"/>
      <c r="F83" s="1535"/>
      <c r="G83" s="1535"/>
      <c r="H83" s="1535"/>
      <c r="I83" s="1536"/>
      <c r="J83" s="121"/>
      <c r="K83" s="122"/>
      <c r="L83" s="1223"/>
      <c r="M83" s="60"/>
      <c r="N83" s="60"/>
    </row>
    <row r="84" spans="1:24" ht="16.5" customHeight="1" x14ac:dyDescent="0.2">
      <c r="A84" s="1248"/>
      <c r="B84" s="421" t="s">
        <v>200</v>
      </c>
      <c r="C84" s="422"/>
      <c r="D84" s="422"/>
      <c r="E84" s="422"/>
      <c r="F84" s="422"/>
      <c r="G84" s="422"/>
      <c r="H84" s="306"/>
      <c r="I84" s="423"/>
      <c r="J84" s="121"/>
      <c r="K84" s="122"/>
      <c r="L84" s="1223"/>
      <c r="M84" s="60"/>
      <c r="N84" s="60"/>
    </row>
    <row r="85" spans="1:24" ht="16.5" customHeight="1" x14ac:dyDescent="0.2">
      <c r="A85" s="1248"/>
      <c r="B85" s="926" t="s">
        <v>1428</v>
      </c>
      <c r="C85" s="7"/>
      <c r="D85" s="422"/>
      <c r="E85" s="422"/>
      <c r="F85" s="422"/>
      <c r="G85" s="422"/>
      <c r="H85" s="306"/>
      <c r="I85" s="423"/>
      <c r="J85" s="121"/>
      <c r="K85" s="122"/>
      <c r="L85" s="1223"/>
      <c r="M85" s="60"/>
      <c r="N85" s="60"/>
    </row>
    <row r="86" spans="1:24" ht="16.5" customHeight="1" x14ac:dyDescent="0.2">
      <c r="A86" s="1248"/>
      <c r="B86" s="356"/>
      <c r="C86" s="1209" t="s">
        <v>1315</v>
      </c>
      <c r="D86" s="1535"/>
      <c r="E86" s="1535"/>
      <c r="F86" s="1535"/>
      <c r="G86" s="1535"/>
      <c r="H86" s="1535"/>
      <c r="I86" s="1536"/>
      <c r="J86" s="121"/>
      <c r="K86" s="122"/>
      <c r="L86" s="1223"/>
      <c r="M86" s="60"/>
      <c r="N86" s="60"/>
    </row>
    <row r="87" spans="1:24" ht="16.5" customHeight="1" x14ac:dyDescent="0.2">
      <c r="A87" s="1248"/>
      <c r="B87" s="356"/>
      <c r="C87" s="1535"/>
      <c r="D87" s="1535"/>
      <c r="E87" s="1535"/>
      <c r="F87" s="1535"/>
      <c r="G87" s="1535"/>
      <c r="H87" s="1535"/>
      <c r="I87" s="1536"/>
      <c r="J87" s="121"/>
      <c r="K87" s="122"/>
      <c r="L87" s="1223"/>
      <c r="M87" s="60"/>
      <c r="N87" s="60"/>
    </row>
    <row r="88" spans="1:24" ht="16.5" customHeight="1" x14ac:dyDescent="0.2">
      <c r="A88" s="1248"/>
      <c r="B88" s="356"/>
      <c r="C88" s="1543" t="s">
        <v>1084</v>
      </c>
      <c r="D88" s="1544"/>
      <c r="E88" s="1544"/>
      <c r="F88" s="1544"/>
      <c r="G88" s="1544"/>
      <c r="H88" s="1544"/>
      <c r="I88" s="1545"/>
      <c r="J88" s="121"/>
      <c r="K88" s="122"/>
      <c r="L88" s="1223"/>
      <c r="M88" s="60"/>
      <c r="N88" s="60"/>
    </row>
    <row r="89" spans="1:24" ht="16.5" customHeight="1" x14ac:dyDescent="0.2">
      <c r="A89" s="1248"/>
      <c r="B89" s="356"/>
      <c r="C89" s="1544"/>
      <c r="D89" s="1544"/>
      <c r="E89" s="1544"/>
      <c r="F89" s="1544"/>
      <c r="G89" s="1544"/>
      <c r="H89" s="1544"/>
      <c r="I89" s="1545"/>
      <c r="J89" s="121"/>
      <c r="K89" s="122"/>
      <c r="L89" s="1223"/>
      <c r="M89" s="60"/>
      <c r="N89" s="60"/>
    </row>
    <row r="90" spans="1:24" ht="16.5" customHeight="1" x14ac:dyDescent="0.2">
      <c r="A90" s="1248"/>
      <c r="B90" s="356"/>
      <c r="C90" s="1544"/>
      <c r="D90" s="1544"/>
      <c r="E90" s="1544"/>
      <c r="F90" s="1544"/>
      <c r="G90" s="1544"/>
      <c r="H90" s="1544"/>
      <c r="I90" s="1545"/>
      <c r="J90" s="121"/>
      <c r="K90" s="122"/>
      <c r="L90" s="1223"/>
      <c r="M90" s="60"/>
      <c r="N90" s="60"/>
    </row>
    <row r="91" spans="1:24" ht="16.5" customHeight="1" x14ac:dyDescent="0.2">
      <c r="A91" s="1248"/>
      <c r="B91" s="356"/>
      <c r="C91" s="1544"/>
      <c r="D91" s="1544"/>
      <c r="E91" s="1544"/>
      <c r="F91" s="1544"/>
      <c r="G91" s="1544"/>
      <c r="H91" s="1544"/>
      <c r="I91" s="1545"/>
      <c r="J91" s="121"/>
      <c r="K91" s="122"/>
      <c r="L91" s="1223"/>
      <c r="M91" s="60"/>
      <c r="N91" s="60"/>
    </row>
    <row r="92" spans="1:24" ht="16.5" customHeight="1" x14ac:dyDescent="0.2">
      <c r="A92" s="1248"/>
      <c r="B92" s="356"/>
      <c r="C92" s="1209" t="s">
        <v>202</v>
      </c>
      <c r="D92" s="1535"/>
      <c r="E92" s="1535"/>
      <c r="F92" s="1535"/>
      <c r="G92" s="1535"/>
      <c r="H92" s="1535"/>
      <c r="I92" s="1536"/>
      <c r="J92" s="121"/>
      <c r="K92" s="122"/>
      <c r="L92" s="1223"/>
      <c r="M92" s="60"/>
      <c r="N92" s="60"/>
    </row>
    <row r="93" spans="1:24" ht="16.5" customHeight="1" x14ac:dyDescent="0.2">
      <c r="A93" s="1248"/>
      <c r="B93" s="356"/>
      <c r="C93" s="1535"/>
      <c r="D93" s="1535"/>
      <c r="E93" s="1535"/>
      <c r="F93" s="1535"/>
      <c r="G93" s="1535"/>
      <c r="H93" s="1535"/>
      <c r="I93" s="1536"/>
      <c r="J93" s="121"/>
      <c r="K93" s="122"/>
      <c r="L93" s="1223"/>
      <c r="M93" s="60"/>
      <c r="N93" s="60"/>
    </row>
    <row r="94" spans="1:24" ht="18.75" customHeight="1" x14ac:dyDescent="0.2">
      <c r="A94" s="1248"/>
      <c r="B94" s="356"/>
      <c r="C94" s="1535"/>
      <c r="D94" s="1535"/>
      <c r="E94" s="1535"/>
      <c r="F94" s="1535"/>
      <c r="G94" s="1535"/>
      <c r="H94" s="1535"/>
      <c r="I94" s="1536"/>
      <c r="J94" s="121"/>
      <c r="K94" s="122"/>
      <c r="L94" s="1223"/>
      <c r="M94" s="60"/>
      <c r="N94" s="60"/>
    </row>
    <row r="95" spans="1:24" ht="16.5" customHeight="1" x14ac:dyDescent="0.2">
      <c r="A95" s="1248"/>
      <c r="B95" s="356"/>
      <c r="C95" s="1209" t="s">
        <v>464</v>
      </c>
      <c r="D95" s="1535"/>
      <c r="E95" s="1535"/>
      <c r="F95" s="1535"/>
      <c r="G95" s="1535"/>
      <c r="H95" s="1535"/>
      <c r="I95" s="1536"/>
      <c r="J95" s="1180" t="s">
        <v>450</v>
      </c>
      <c r="K95" s="1181"/>
      <c r="L95" s="1223"/>
      <c r="M95" s="60"/>
      <c r="N95" s="60"/>
    </row>
    <row r="96" spans="1:24" ht="24" customHeight="1" x14ac:dyDescent="0.2">
      <c r="A96" s="1249"/>
      <c r="B96" s="383"/>
      <c r="C96" s="1546"/>
      <c r="D96" s="1546"/>
      <c r="E96" s="1546"/>
      <c r="F96" s="1546"/>
      <c r="G96" s="1546"/>
      <c r="H96" s="1546"/>
      <c r="I96" s="1547"/>
      <c r="J96" s="1182"/>
      <c r="K96" s="1183"/>
      <c r="L96" s="1224"/>
      <c r="M96" s="60"/>
      <c r="N96" s="60"/>
    </row>
    <row r="97" spans="1:27" ht="16.5" customHeight="1" x14ac:dyDescent="0.2">
      <c r="A97" s="1221">
        <v>2.2999999999999998</v>
      </c>
      <c r="B97" s="1126" t="s">
        <v>1008</v>
      </c>
      <c r="C97" s="1507"/>
      <c r="D97" s="1507"/>
      <c r="E97" s="1507"/>
      <c r="F97" s="1507"/>
      <c r="G97" s="1507"/>
      <c r="H97" s="1507"/>
      <c r="I97" s="1507"/>
      <c r="J97" s="424" t="str">
        <f>IF(V97&gt;0,"! Select only one","")</f>
        <v/>
      </c>
      <c r="K97" s="425"/>
      <c r="L97" s="1222"/>
      <c r="M97" s="60"/>
      <c r="N97" s="60"/>
      <c r="V97" s="49">
        <f>COUNTIF(V99:V105,TRUE)</f>
        <v>0</v>
      </c>
      <c r="Y97" s="939" t="s">
        <v>322</v>
      </c>
    </row>
    <row r="98" spans="1:27" ht="16.5" customHeight="1" x14ac:dyDescent="0.2">
      <c r="A98" s="1158"/>
      <c r="B98" s="1500"/>
      <c r="C98" s="1500"/>
      <c r="D98" s="1500"/>
      <c r="E98" s="1500"/>
      <c r="F98" s="1500"/>
      <c r="G98" s="1500"/>
      <c r="H98" s="1500"/>
      <c r="I98" s="1500"/>
      <c r="J98" s="121"/>
      <c r="K98" s="122"/>
      <c r="L98" s="1223"/>
      <c r="M98" s="60"/>
      <c r="N98" s="60"/>
      <c r="Y98" s="939"/>
    </row>
    <row r="99" spans="1:27" ht="16.5" customHeight="1" x14ac:dyDescent="0.2">
      <c r="A99" s="1158"/>
      <c r="B99" s="355" t="s">
        <v>0</v>
      </c>
      <c r="C99" s="1341" t="s">
        <v>1009</v>
      </c>
      <c r="D99" s="1341"/>
      <c r="E99" s="1341"/>
      <c r="F99" s="1341"/>
      <c r="G99" s="1341"/>
      <c r="H99" s="1341"/>
      <c r="I99" s="1477"/>
      <c r="J99" s="121"/>
      <c r="K99" s="122"/>
      <c r="L99" s="1223"/>
      <c r="M99" s="60"/>
      <c r="N99" s="243" t="s">
        <v>639</v>
      </c>
      <c r="O99" s="27" t="b">
        <v>0</v>
      </c>
      <c r="P99" s="230">
        <f>IF(O99=TRUE,1,0)</f>
        <v>0</v>
      </c>
      <c r="Q99" s="232" t="b">
        <v>0</v>
      </c>
      <c r="W99" s="935" t="str">
        <f>IF(OR(Q99=TRUE,R99="NA"),CONCATENATE(N99," "),"")</f>
        <v/>
      </c>
      <c r="X99" s="234" t="str">
        <f>IF(OR(O99=TRUE,Q99=TRUE,R99="NA"),"",CONCATENATE(N99," "))</f>
        <v xml:space="preserve">S2.3a, </v>
      </c>
      <c r="Y99" s="939" t="s">
        <v>935</v>
      </c>
    </row>
    <row r="100" spans="1:27" ht="7.5" customHeight="1" x14ac:dyDescent="0.2">
      <c r="A100" s="1158"/>
      <c r="B100" s="355"/>
      <c r="C100" s="687"/>
      <c r="D100" s="687"/>
      <c r="E100" s="687"/>
      <c r="F100" s="687"/>
      <c r="G100" s="687"/>
      <c r="H100" s="687"/>
      <c r="I100" s="687"/>
      <c r="J100" s="121"/>
      <c r="K100" s="122"/>
      <c r="L100" s="1223"/>
      <c r="M100" s="60"/>
      <c r="N100" s="243"/>
      <c r="O100" s="27"/>
      <c r="P100" s="25"/>
      <c r="Q100" s="232"/>
      <c r="Y100" s="939"/>
    </row>
    <row r="101" spans="1:27" ht="16.5" customHeight="1" x14ac:dyDescent="0.2">
      <c r="A101" s="1158"/>
      <c r="B101" s="1386" t="s">
        <v>1</v>
      </c>
      <c r="C101" s="1386" t="s">
        <v>850</v>
      </c>
      <c r="D101" s="1500"/>
      <c r="E101" s="1500"/>
      <c r="F101" s="1500"/>
      <c r="G101" s="1500"/>
      <c r="H101" s="1500"/>
      <c r="I101" s="1500"/>
      <c r="J101" s="121"/>
      <c r="K101" s="122"/>
      <c r="L101" s="1223"/>
      <c r="M101" s="60"/>
      <c r="N101" s="243" t="s">
        <v>640</v>
      </c>
      <c r="O101" s="27" t="b">
        <v>0</v>
      </c>
      <c r="P101" s="230">
        <f>IF(O101=TRUE,1,0)</f>
        <v>0</v>
      </c>
      <c r="Q101" s="232" t="b">
        <v>0</v>
      </c>
      <c r="V101" s="152" t="str">
        <f>IF(AND(O101=TRUE,Q101=TRUE),TRUE,"")</f>
        <v/>
      </c>
      <c r="W101" s="935" t="str">
        <f>IF(OR(Q101=TRUE,R101="NA"),CONCATENATE(N101," "),"")</f>
        <v/>
      </c>
      <c r="X101" s="234" t="str">
        <f>IF(OR(O101=TRUE,Q101=TRUE,R101="NA"),"",CONCATENATE(N101," "))</f>
        <v xml:space="preserve">S2.3b, </v>
      </c>
      <c r="Y101" s="939" t="s">
        <v>935</v>
      </c>
    </row>
    <row r="102" spans="1:27" ht="16.5" customHeight="1" x14ac:dyDescent="0.2">
      <c r="A102" s="1158"/>
      <c r="B102" s="1386"/>
      <c r="C102" s="1500"/>
      <c r="D102" s="1500"/>
      <c r="E102" s="1500"/>
      <c r="F102" s="1500"/>
      <c r="G102" s="1500"/>
      <c r="H102" s="1500"/>
      <c r="I102" s="1500"/>
      <c r="J102" s="121"/>
      <c r="K102" s="122"/>
      <c r="L102" s="1223"/>
      <c r="M102" s="60"/>
      <c r="N102" s="243"/>
      <c r="O102" s="27"/>
      <c r="P102" s="25"/>
      <c r="Q102" s="25"/>
      <c r="Y102" s="939"/>
    </row>
    <row r="103" spans="1:27" ht="16.5" customHeight="1" x14ac:dyDescent="0.2">
      <c r="A103" s="1158"/>
      <c r="B103" s="355" t="s">
        <v>3</v>
      </c>
      <c r="C103" s="1386" t="s">
        <v>26</v>
      </c>
      <c r="D103" s="1500"/>
      <c r="E103" s="1500"/>
      <c r="F103" s="1500"/>
      <c r="G103" s="1500"/>
      <c r="H103" s="1500"/>
      <c r="I103" s="1500"/>
      <c r="J103" s="121"/>
      <c r="K103" s="122"/>
      <c r="L103" s="1223"/>
      <c r="M103" s="60"/>
      <c r="N103" s="243" t="s">
        <v>641</v>
      </c>
      <c r="O103" s="27" t="b">
        <v>0</v>
      </c>
      <c r="P103" s="230">
        <f>IF(O103=TRUE,1,0)</f>
        <v>0</v>
      </c>
      <c r="Q103" s="232" t="b">
        <v>0</v>
      </c>
      <c r="V103" s="152" t="str">
        <f>IF(AND(O103=TRUE,Q103=TRUE),TRUE,"")</f>
        <v/>
      </c>
      <c r="W103" s="935" t="str">
        <f>IF(OR(Q103=TRUE,R103="NA"),CONCATENATE(N103," "),"")</f>
        <v/>
      </c>
      <c r="X103" s="234" t="str">
        <f>IF(OR(O103=TRUE,Q103=TRUE,R103="NA"),"",CONCATENATE(N103," "))</f>
        <v xml:space="preserve">S2.3c, </v>
      </c>
      <c r="Y103" s="939" t="s">
        <v>934</v>
      </c>
    </row>
    <row r="104" spans="1:27" ht="16.5" customHeight="1" x14ac:dyDescent="0.2">
      <c r="A104" s="1158"/>
      <c r="B104" s="355"/>
      <c r="C104" s="1500"/>
      <c r="D104" s="1500"/>
      <c r="E104" s="1500"/>
      <c r="F104" s="1500"/>
      <c r="G104" s="1500"/>
      <c r="H104" s="1500"/>
      <c r="I104" s="1500"/>
      <c r="J104" s="121"/>
      <c r="K104" s="122"/>
      <c r="L104" s="1223"/>
      <c r="M104" s="60"/>
      <c r="N104" s="243"/>
      <c r="O104" s="27"/>
      <c r="P104" s="25"/>
      <c r="Q104" s="25"/>
      <c r="Y104" s="939"/>
    </row>
    <row r="105" spans="1:27" ht="16.5" customHeight="1" x14ac:dyDescent="0.2">
      <c r="A105" s="1158"/>
      <c r="B105" s="355" t="s">
        <v>4</v>
      </c>
      <c r="C105" s="1386" t="s">
        <v>1010</v>
      </c>
      <c r="D105" s="1500"/>
      <c r="E105" s="1500"/>
      <c r="F105" s="1500"/>
      <c r="G105" s="1500"/>
      <c r="H105" s="1500"/>
      <c r="I105" s="1500"/>
      <c r="J105" s="121"/>
      <c r="K105" s="122"/>
      <c r="L105" s="1223"/>
      <c r="M105" s="60"/>
      <c r="N105" s="243" t="s">
        <v>642</v>
      </c>
      <c r="O105" s="27" t="b">
        <v>0</v>
      </c>
      <c r="P105" s="230">
        <f>IF(O105=TRUE,1,0)</f>
        <v>0</v>
      </c>
      <c r="Q105" s="232" t="b">
        <v>0</v>
      </c>
      <c r="W105" s="935" t="str">
        <f>IF(OR(Q105=TRUE,R105="NA"),CONCATENATE(N105," "),"")</f>
        <v/>
      </c>
      <c r="X105" s="234" t="str">
        <f>IF(OR(O105=TRUE,Q105=TRUE,R105="NA"),"",CONCATENATE(N105," "))</f>
        <v xml:space="preserve">S2.3d, </v>
      </c>
      <c r="Y105" s="939" t="s">
        <v>935</v>
      </c>
    </row>
    <row r="106" spans="1:27" ht="16.5" customHeight="1" x14ac:dyDescent="0.2">
      <c r="A106" s="1158"/>
      <c r="B106" s="355"/>
      <c r="C106" s="1500"/>
      <c r="D106" s="1500"/>
      <c r="E106" s="1500"/>
      <c r="F106" s="1500"/>
      <c r="G106" s="1500"/>
      <c r="H106" s="1500"/>
      <c r="I106" s="1500"/>
      <c r="J106" s="121"/>
      <c r="K106" s="122"/>
      <c r="L106" s="1223"/>
      <c r="M106" s="60"/>
      <c r="N106" s="60"/>
      <c r="Y106" s="939"/>
    </row>
    <row r="107" spans="1:27" ht="16.5" customHeight="1" x14ac:dyDescent="0.2">
      <c r="A107" s="1158"/>
      <c r="B107" s="355" t="s">
        <v>27</v>
      </c>
      <c r="C107" s="1386" t="s">
        <v>532</v>
      </c>
      <c r="D107" s="1500"/>
      <c r="E107" s="1500"/>
      <c r="F107" s="1500"/>
      <c r="G107" s="1500"/>
      <c r="H107" s="1500"/>
      <c r="I107" s="1501"/>
      <c r="J107" s="1180" t="s">
        <v>450</v>
      </c>
      <c r="K107" s="1181"/>
      <c r="L107" s="1223"/>
      <c r="M107" s="60"/>
      <c r="N107" s="60"/>
      <c r="Y107" s="939"/>
      <c r="AA107" s="1002"/>
    </row>
    <row r="108" spans="1:27" ht="16.5" customHeight="1" x14ac:dyDescent="0.2">
      <c r="A108" s="1158"/>
      <c r="B108" s="355"/>
      <c r="C108" s="1500"/>
      <c r="D108" s="1500"/>
      <c r="E108" s="1500"/>
      <c r="F108" s="1500"/>
      <c r="G108" s="1500"/>
      <c r="H108" s="1500"/>
      <c r="I108" s="1501"/>
      <c r="J108" s="1182"/>
      <c r="K108" s="1183"/>
      <c r="L108" s="1223"/>
      <c r="M108" s="60"/>
      <c r="N108" s="60"/>
      <c r="Y108" s="939"/>
      <c r="AA108" s="1002"/>
    </row>
    <row r="109" spans="1:27" ht="16.5" customHeight="1" x14ac:dyDescent="0.2">
      <c r="A109" s="438" t="s">
        <v>777</v>
      </c>
      <c r="B109" s="1573" t="s">
        <v>1518</v>
      </c>
      <c r="C109" s="1573"/>
      <c r="D109" s="1573"/>
      <c r="E109" s="1573"/>
      <c r="F109" s="1573"/>
      <c r="G109" s="1573"/>
      <c r="H109" s="1573"/>
      <c r="I109" s="1574"/>
      <c r="J109" s="590"/>
      <c r="K109" s="593"/>
      <c r="L109" s="1222"/>
      <c r="M109" s="60"/>
      <c r="N109" s="60" t="s">
        <v>826</v>
      </c>
      <c r="O109" s="8" t="b">
        <v>0</v>
      </c>
      <c r="P109" s="230">
        <f>IF(O109=TRUE,1,0)</f>
        <v>0</v>
      </c>
      <c r="Q109" s="25"/>
      <c r="V109" s="152" t="str">
        <f>IF(AND(O109=TRUE,Q109=TRUE),TRUE,"")</f>
        <v/>
      </c>
      <c r="W109" s="935" t="str">
        <f>IF(OR(Q109=TRUE,R109="NA"),CONCATENATE(N109," "),"")</f>
        <v/>
      </c>
      <c r="X109" s="234" t="str">
        <f>IF(OR(O109=TRUE,Q109=TRUE,R109="NA"),"",CONCATENATE(N109," "))</f>
        <v xml:space="preserve">S2.4, </v>
      </c>
      <c r="Y109" s="939" t="s">
        <v>936</v>
      </c>
      <c r="AA109" s="1001"/>
    </row>
    <row r="110" spans="1:27" ht="16.5" customHeight="1" x14ac:dyDescent="0.2">
      <c r="A110" s="430"/>
      <c r="B110" s="1560"/>
      <c r="C110" s="1560"/>
      <c r="D110" s="1560"/>
      <c r="E110" s="1560"/>
      <c r="F110" s="1560"/>
      <c r="G110" s="1560"/>
      <c r="H110" s="1560"/>
      <c r="I110" s="1575"/>
      <c r="J110" s="590"/>
      <c r="K110" s="593"/>
      <c r="L110" s="1223"/>
      <c r="M110" s="60"/>
      <c r="N110" s="60"/>
      <c r="P110" s="27"/>
      <c r="Q110" s="25"/>
      <c r="V110" s="4" t="s">
        <v>979</v>
      </c>
      <c r="X110" s="234"/>
      <c r="Y110" s="939"/>
      <c r="AA110" s="1002"/>
    </row>
    <row r="111" spans="1:27" ht="16.5" customHeight="1" x14ac:dyDescent="0.2">
      <c r="A111" s="430"/>
      <c r="B111" s="1560"/>
      <c r="C111" s="1560"/>
      <c r="D111" s="1560"/>
      <c r="E111" s="1560"/>
      <c r="F111" s="1560"/>
      <c r="G111" s="1560"/>
      <c r="H111" s="1560"/>
      <c r="I111" s="1575"/>
      <c r="J111" s="590"/>
      <c r="K111" s="593"/>
      <c r="L111" s="1223"/>
      <c r="M111" s="60"/>
      <c r="N111" s="60"/>
      <c r="P111" s="27"/>
      <c r="Q111" s="25"/>
      <c r="X111" s="234"/>
      <c r="Y111" s="939"/>
      <c r="AA111" s="1001"/>
    </row>
    <row r="112" spans="1:27" ht="16.5" customHeight="1" x14ac:dyDescent="0.2">
      <c r="A112" s="430"/>
      <c r="B112" s="1560"/>
      <c r="C112" s="1560"/>
      <c r="D112" s="1560"/>
      <c r="E112" s="1560"/>
      <c r="F112" s="1560"/>
      <c r="G112" s="1560"/>
      <c r="H112" s="1560"/>
      <c r="I112" s="1575"/>
      <c r="J112" s="590"/>
      <c r="K112" s="593"/>
      <c r="L112" s="1223"/>
      <c r="M112" s="60"/>
      <c r="N112" s="60"/>
      <c r="P112" s="27"/>
      <c r="Q112" s="25"/>
      <c r="X112" s="234"/>
      <c r="Y112" s="939"/>
      <c r="AA112" s="1002"/>
    </row>
    <row r="113" spans="1:27" ht="16.5" customHeight="1" x14ac:dyDescent="0.2">
      <c r="A113" s="430"/>
      <c r="B113" s="1560"/>
      <c r="C113" s="1560"/>
      <c r="D113" s="1560"/>
      <c r="E113" s="1560"/>
      <c r="F113" s="1560"/>
      <c r="G113" s="1560"/>
      <c r="H113" s="1560"/>
      <c r="I113" s="1575"/>
      <c r="J113" s="590"/>
      <c r="K113" s="593"/>
      <c r="L113" s="1223"/>
      <c r="M113" s="60"/>
      <c r="N113" s="60"/>
      <c r="P113" s="27"/>
      <c r="Q113" s="25"/>
      <c r="X113" s="234"/>
      <c r="Y113" s="939"/>
      <c r="AA113" s="1002"/>
    </row>
    <row r="114" spans="1:27" ht="8.25" customHeight="1" x14ac:dyDescent="0.2">
      <c r="A114" s="430"/>
      <c r="B114" s="1560"/>
      <c r="C114" s="1560"/>
      <c r="D114" s="1560"/>
      <c r="E114" s="1560"/>
      <c r="F114" s="1560"/>
      <c r="G114" s="1560"/>
      <c r="H114" s="1560"/>
      <c r="I114" s="1575"/>
      <c r="J114" s="590"/>
      <c r="K114" s="593"/>
      <c r="L114" s="1223"/>
      <c r="M114" s="60"/>
      <c r="N114" s="60"/>
      <c r="Y114" s="939"/>
      <c r="AA114" s="1002"/>
    </row>
    <row r="115" spans="1:27" ht="16.5" customHeight="1" x14ac:dyDescent="0.2">
      <c r="A115" s="430"/>
      <c r="B115" s="287" t="s">
        <v>0</v>
      </c>
      <c r="C115" s="308" t="s">
        <v>797</v>
      </c>
      <c r="D115" s="308"/>
      <c r="E115" s="308"/>
      <c r="F115" s="287"/>
      <c r="G115" s="287"/>
      <c r="H115" s="287"/>
      <c r="I115" s="691"/>
      <c r="J115" s="590"/>
      <c r="K115" s="593"/>
      <c r="L115" s="1223"/>
      <c r="M115" s="60"/>
      <c r="N115" s="60"/>
      <c r="Y115" s="939"/>
      <c r="AA115" s="1002"/>
    </row>
    <row r="116" spans="1:27" ht="16.5" customHeight="1" x14ac:dyDescent="0.2">
      <c r="A116" s="398"/>
      <c r="B116" s="287" t="s">
        <v>1</v>
      </c>
      <c r="C116" s="308" t="s">
        <v>798</v>
      </c>
      <c r="D116" s="308"/>
      <c r="E116" s="308"/>
      <c r="F116" s="287"/>
      <c r="G116" s="287"/>
      <c r="H116" s="287"/>
      <c r="I116" s="691"/>
      <c r="J116" s="590"/>
      <c r="K116" s="593"/>
      <c r="L116" s="1223"/>
      <c r="M116" s="60"/>
      <c r="N116" s="60"/>
      <c r="Y116" s="939"/>
      <c r="AA116" s="1002"/>
    </row>
    <row r="117" spans="1:27" ht="16.5" customHeight="1" x14ac:dyDescent="0.2">
      <c r="A117" s="398"/>
      <c r="B117" s="287" t="s">
        <v>3</v>
      </c>
      <c r="C117" s="308" t="s">
        <v>1316</v>
      </c>
      <c r="D117" s="308"/>
      <c r="E117" s="308"/>
      <c r="F117" s="287"/>
      <c r="G117" s="287"/>
      <c r="H117" s="287"/>
      <c r="I117" s="691"/>
      <c r="J117" s="590"/>
      <c r="K117" s="593"/>
      <c r="L117" s="1223"/>
      <c r="M117" s="60"/>
      <c r="N117" s="60"/>
      <c r="Y117" s="939"/>
      <c r="AA117" s="1002"/>
    </row>
    <row r="118" spans="1:27" ht="6" customHeight="1" x14ac:dyDescent="0.2">
      <c r="A118" s="398"/>
      <c r="B118" s="287"/>
      <c r="C118" s="308"/>
      <c r="D118" s="308"/>
      <c r="E118" s="308"/>
      <c r="F118" s="287"/>
      <c r="G118" s="287"/>
      <c r="H118" s="287"/>
      <c r="I118" s="691"/>
      <c r="J118" s="590"/>
      <c r="K118" s="593"/>
      <c r="L118" s="1223"/>
      <c r="M118" s="60"/>
      <c r="N118" s="60"/>
      <c r="Y118" s="939"/>
      <c r="AA118" s="1002"/>
    </row>
    <row r="119" spans="1:27" ht="16.5" customHeight="1" x14ac:dyDescent="0.2">
      <c r="A119" s="398"/>
      <c r="B119" s="1576" t="s">
        <v>1011</v>
      </c>
      <c r="C119" s="1577"/>
      <c r="D119" s="1577"/>
      <c r="E119" s="1577"/>
      <c r="F119" s="1577"/>
      <c r="G119" s="1577"/>
      <c r="H119" s="1577"/>
      <c r="I119" s="1578"/>
      <c r="J119" s="590"/>
      <c r="K119" s="593"/>
      <c r="L119" s="1223"/>
      <c r="M119" s="60"/>
      <c r="N119" s="60"/>
      <c r="Y119" s="939"/>
      <c r="AA119" s="1002"/>
    </row>
    <row r="120" spans="1:27" x14ac:dyDescent="0.2">
      <c r="A120" s="398"/>
      <c r="B120" s="1577"/>
      <c r="C120" s="1577"/>
      <c r="D120" s="1577"/>
      <c r="E120" s="1577"/>
      <c r="F120" s="1577"/>
      <c r="G120" s="1577"/>
      <c r="H120" s="1577"/>
      <c r="I120" s="1578"/>
      <c r="J120" s="590"/>
      <c r="K120" s="593"/>
      <c r="L120" s="1223"/>
      <c r="M120" s="60"/>
      <c r="N120" s="60"/>
      <c r="Y120" s="939"/>
      <c r="AA120" s="1002"/>
    </row>
    <row r="121" spans="1:27" ht="14.25" customHeight="1" x14ac:dyDescent="0.2">
      <c r="A121" s="405"/>
      <c r="B121" s="1579"/>
      <c r="C121" s="1579"/>
      <c r="D121" s="1579"/>
      <c r="E121" s="1579"/>
      <c r="F121" s="1579"/>
      <c r="G121" s="1579"/>
      <c r="H121" s="1579"/>
      <c r="I121" s="1580"/>
      <c r="J121" s="636"/>
      <c r="K121" s="637"/>
      <c r="L121" s="1224"/>
      <c r="M121" s="60"/>
      <c r="N121" s="60"/>
      <c r="Y121" s="939"/>
      <c r="AA121" s="1002"/>
    </row>
    <row r="122" spans="1:27" x14ac:dyDescent="0.2">
      <c r="A122" s="1492" t="s">
        <v>778</v>
      </c>
      <c r="B122" s="1502" t="s">
        <v>1503</v>
      </c>
      <c r="C122" s="1502"/>
      <c r="D122" s="1502"/>
      <c r="E122" s="1502"/>
      <c r="F122" s="1502"/>
      <c r="G122" s="1502"/>
      <c r="H122" s="1502"/>
      <c r="I122" s="1503"/>
      <c r="J122" s="590"/>
      <c r="K122" s="593"/>
      <c r="L122" s="1222"/>
      <c r="M122" s="60"/>
      <c r="N122" s="60" t="s">
        <v>643</v>
      </c>
      <c r="O122" s="8" t="b">
        <v>0</v>
      </c>
      <c r="P122" s="230">
        <f>IF(O122=TRUE,1,0)</f>
        <v>0</v>
      </c>
      <c r="Q122" s="25"/>
      <c r="V122" s="152" t="str">
        <f>IF(AND(O122=TRUE,Q122=TRUE),TRUE,"")</f>
        <v/>
      </c>
      <c r="W122" s="935" t="str">
        <f>IF(OR(Q122=TRUE,R122="NA"),CONCATENATE(N122," "),"")</f>
        <v/>
      </c>
      <c r="X122" s="234" t="str">
        <f>IF(OR(O122=TRUE,Q122=TRUE,R122="NA"),"",CONCATENATE(N122," "))</f>
        <v xml:space="preserve">S2.5, </v>
      </c>
      <c r="Y122" s="927" t="s">
        <v>933</v>
      </c>
      <c r="AA122" s="1008"/>
    </row>
    <row r="123" spans="1:27" x14ac:dyDescent="0.2">
      <c r="A123" s="1493"/>
      <c r="B123" s="1112"/>
      <c r="C123" s="1112"/>
      <c r="D123" s="1112"/>
      <c r="E123" s="1112"/>
      <c r="F123" s="1112"/>
      <c r="G123" s="1112"/>
      <c r="H123" s="1112"/>
      <c r="I123" s="1113"/>
      <c r="J123" s="590"/>
      <c r="K123" s="593"/>
      <c r="L123" s="1223"/>
      <c r="M123" s="60"/>
      <c r="N123" s="60"/>
      <c r="V123" s="4" t="s">
        <v>979</v>
      </c>
      <c r="Y123" s="939"/>
      <c r="AA123" s="1002"/>
    </row>
    <row r="124" spans="1:27" ht="16.5" customHeight="1" x14ac:dyDescent="0.2">
      <c r="A124" s="1493"/>
      <c r="B124" s="1112"/>
      <c r="C124" s="1112"/>
      <c r="D124" s="1112"/>
      <c r="E124" s="1112"/>
      <c r="F124" s="1112"/>
      <c r="G124" s="1112"/>
      <c r="H124" s="1112"/>
      <c r="I124" s="1113"/>
      <c r="J124" s="590"/>
      <c r="K124" s="593"/>
      <c r="L124" s="1223"/>
      <c r="M124" s="60"/>
      <c r="N124" s="60"/>
      <c r="Y124" s="939"/>
      <c r="AA124" s="1002"/>
    </row>
    <row r="125" spans="1:27" ht="16.5" customHeight="1" x14ac:dyDescent="0.2">
      <c r="A125" s="1493"/>
      <c r="B125" s="1112"/>
      <c r="C125" s="1112"/>
      <c r="D125" s="1112"/>
      <c r="E125" s="1112"/>
      <c r="F125" s="1112"/>
      <c r="G125" s="1112"/>
      <c r="H125" s="1112"/>
      <c r="I125" s="1113"/>
      <c r="J125" s="590"/>
      <c r="K125" s="593"/>
      <c r="L125" s="1223"/>
      <c r="M125" s="60"/>
      <c r="N125" s="60"/>
      <c r="Y125" s="939"/>
      <c r="AA125" s="1002"/>
    </row>
    <row r="126" spans="1:27" ht="16.5" customHeight="1" x14ac:dyDescent="0.2">
      <c r="A126" s="1493"/>
      <c r="B126" s="1112"/>
      <c r="C126" s="1112"/>
      <c r="D126" s="1112"/>
      <c r="E126" s="1112"/>
      <c r="F126" s="1112"/>
      <c r="G126" s="1112"/>
      <c r="H126" s="1112"/>
      <c r="I126" s="1113"/>
      <c r="J126" s="590"/>
      <c r="K126" s="593"/>
      <c r="L126" s="1223"/>
      <c r="M126" s="60"/>
      <c r="N126" s="60"/>
      <c r="Y126" s="939"/>
      <c r="AA126" s="1002"/>
    </row>
    <row r="127" spans="1:27" ht="16.5" customHeight="1" x14ac:dyDescent="0.2">
      <c r="A127" s="1493"/>
      <c r="B127" s="1112"/>
      <c r="C127" s="1112"/>
      <c r="D127" s="1112"/>
      <c r="E127" s="1112"/>
      <c r="F127" s="1112"/>
      <c r="G127" s="1112"/>
      <c r="H127" s="1112"/>
      <c r="I127" s="1113"/>
      <c r="J127" s="590"/>
      <c r="K127" s="593"/>
      <c r="L127" s="1223"/>
      <c r="M127" s="60"/>
      <c r="N127" s="60"/>
      <c r="Y127" s="939"/>
      <c r="AA127" s="1002"/>
    </row>
    <row r="128" spans="1:27" ht="16.5" customHeight="1" x14ac:dyDescent="0.2">
      <c r="A128" s="1493"/>
      <c r="B128" s="1112"/>
      <c r="C128" s="1112"/>
      <c r="D128" s="1112"/>
      <c r="E128" s="1112"/>
      <c r="F128" s="1112"/>
      <c r="G128" s="1112"/>
      <c r="H128" s="1112"/>
      <c r="I128" s="1113"/>
      <c r="J128" s="590"/>
      <c r="K128" s="593"/>
      <c r="L128" s="1223"/>
      <c r="M128" s="60"/>
      <c r="N128" s="60"/>
      <c r="Y128" s="939"/>
      <c r="AA128" s="1002"/>
    </row>
    <row r="129" spans="1:27" ht="16.5" customHeight="1" x14ac:dyDescent="0.2">
      <c r="A129" s="1493"/>
      <c r="B129" s="1112"/>
      <c r="C129" s="1112"/>
      <c r="D129" s="1112"/>
      <c r="E129" s="1112"/>
      <c r="F129" s="1112"/>
      <c r="G129" s="1112"/>
      <c r="H129" s="1112"/>
      <c r="I129" s="1113"/>
      <c r="J129" s="590"/>
      <c r="K129" s="593"/>
      <c r="L129" s="1223"/>
      <c r="M129" s="60"/>
      <c r="N129" s="60"/>
      <c r="Y129" s="939"/>
      <c r="AA129" s="1002"/>
    </row>
    <row r="130" spans="1:27" x14ac:dyDescent="0.2">
      <c r="A130" s="1493"/>
      <c r="B130" s="1112"/>
      <c r="C130" s="1112"/>
      <c r="D130" s="1112"/>
      <c r="E130" s="1112"/>
      <c r="F130" s="1112"/>
      <c r="G130" s="1112"/>
      <c r="H130" s="1112"/>
      <c r="I130" s="1113"/>
      <c r="J130" s="590"/>
      <c r="K130" s="593"/>
      <c r="L130" s="1223"/>
      <c r="M130" s="60"/>
      <c r="N130" s="60"/>
      <c r="Y130" s="939"/>
      <c r="AA130" s="1002"/>
    </row>
    <row r="131" spans="1:27" x14ac:dyDescent="0.2">
      <c r="A131" s="1493"/>
      <c r="B131" s="1481" t="s">
        <v>1501</v>
      </c>
      <c r="C131" s="1481"/>
      <c r="D131" s="1481"/>
      <c r="E131" s="1481"/>
      <c r="F131" s="1481"/>
      <c r="G131" s="1481"/>
      <c r="H131" s="1481"/>
      <c r="I131" s="1482"/>
      <c r="J131" s="590"/>
      <c r="K131" s="593"/>
      <c r="L131" s="1223"/>
      <c r="M131" s="60"/>
      <c r="N131" s="60"/>
      <c r="Y131" s="939"/>
      <c r="AA131" s="1002"/>
    </row>
    <row r="132" spans="1:27" x14ac:dyDescent="0.2">
      <c r="A132" s="1494"/>
      <c r="B132" s="1484"/>
      <c r="C132" s="1484"/>
      <c r="D132" s="1484"/>
      <c r="E132" s="1484"/>
      <c r="F132" s="1484"/>
      <c r="G132" s="1484"/>
      <c r="H132" s="1484"/>
      <c r="I132" s="1485"/>
      <c r="J132" s="590"/>
      <c r="K132" s="593"/>
      <c r="L132" s="1224"/>
      <c r="M132" s="60"/>
      <c r="N132" s="60"/>
      <c r="Y132" s="939"/>
      <c r="AA132" s="1002"/>
    </row>
    <row r="133" spans="1:27" ht="16.5" customHeight="1" x14ac:dyDescent="0.2">
      <c r="A133" s="672" t="s">
        <v>101</v>
      </c>
      <c r="B133" s="1502" t="s">
        <v>1529</v>
      </c>
      <c r="C133" s="1502"/>
      <c r="D133" s="1502"/>
      <c r="E133" s="1502"/>
      <c r="F133" s="1502"/>
      <c r="G133" s="1502"/>
      <c r="H133" s="1502"/>
      <c r="I133" s="1503"/>
      <c r="J133" s="629"/>
      <c r="K133" s="630"/>
      <c r="L133" s="663"/>
      <c r="M133" s="60"/>
      <c r="N133" s="60" t="s">
        <v>753</v>
      </c>
      <c r="O133" s="8" t="b">
        <v>0</v>
      </c>
      <c r="P133" s="230">
        <f>IF(O133=TRUE,1,0)</f>
        <v>0</v>
      </c>
      <c r="Q133" s="905" t="b">
        <v>0</v>
      </c>
      <c r="V133" s="152" t="str">
        <f>IF(AND(O133=TRUE,Q133=TRUE),TRUE,"")</f>
        <v/>
      </c>
      <c r="W133" s="935" t="str">
        <f>IF(OR(Q133=TRUE,R133="NA"),CONCATENATE(N133," "),"")</f>
        <v/>
      </c>
      <c r="X133" s="234" t="str">
        <f>IF(OR(O133=TRUE,Q133=TRUE,R133="NA"),"",CONCATENATE(N133," "))</f>
        <v xml:space="preserve">S2.6, </v>
      </c>
      <c r="Y133" s="939" t="s">
        <v>1290</v>
      </c>
    </row>
    <row r="134" spans="1:27" ht="16.5" customHeight="1" x14ac:dyDescent="0.2">
      <c r="A134" s="398"/>
      <c r="B134" s="1112"/>
      <c r="C134" s="1112"/>
      <c r="D134" s="1112"/>
      <c r="E134" s="1112"/>
      <c r="F134" s="1112"/>
      <c r="G134" s="1112"/>
      <c r="H134" s="1112"/>
      <c r="I134" s="1113"/>
      <c r="J134" s="590"/>
      <c r="K134" s="593"/>
      <c r="L134" s="664"/>
      <c r="M134" s="60"/>
      <c r="N134" s="60"/>
      <c r="Y134" s="927" t="s">
        <v>933</v>
      </c>
      <c r="AA134" s="1002"/>
    </row>
    <row r="135" spans="1:27" ht="16.5" customHeight="1" x14ac:dyDescent="0.2">
      <c r="A135" s="398"/>
      <c r="B135" s="1112"/>
      <c r="C135" s="1112"/>
      <c r="D135" s="1112"/>
      <c r="E135" s="1112"/>
      <c r="F135" s="1112"/>
      <c r="G135" s="1112"/>
      <c r="H135" s="1112"/>
      <c r="I135" s="1113"/>
      <c r="J135" s="590"/>
      <c r="K135" s="593"/>
      <c r="L135" s="664"/>
      <c r="M135" s="60"/>
      <c r="N135" s="60"/>
      <c r="Y135" s="939"/>
      <c r="AA135" s="1001"/>
    </row>
    <row r="136" spans="1:27" x14ac:dyDescent="0.2">
      <c r="A136" s="398"/>
      <c r="B136" s="1112"/>
      <c r="C136" s="1112"/>
      <c r="D136" s="1112"/>
      <c r="E136" s="1112"/>
      <c r="F136" s="1112"/>
      <c r="G136" s="1112"/>
      <c r="H136" s="1112"/>
      <c r="I136" s="1113"/>
      <c r="J136" s="160" t="str">
        <f>IF(AND(V133=TRUE),"! Select only one","")</f>
        <v/>
      </c>
      <c r="K136" s="593"/>
      <c r="L136" s="664"/>
      <c r="M136" s="60"/>
      <c r="N136" s="60"/>
      <c r="Y136" s="939"/>
      <c r="AA136" s="1001"/>
    </row>
    <row r="137" spans="1:27" ht="3.75" customHeight="1" x14ac:dyDescent="0.2">
      <c r="A137" s="398"/>
      <c r="B137" s="1112"/>
      <c r="C137" s="1112"/>
      <c r="D137" s="1112"/>
      <c r="E137" s="1112"/>
      <c r="F137" s="1112"/>
      <c r="G137" s="1112"/>
      <c r="H137" s="1112"/>
      <c r="I137" s="1113"/>
      <c r="J137" s="590"/>
      <c r="K137" s="593"/>
      <c r="L137" s="664"/>
      <c r="M137" s="60"/>
      <c r="N137" s="60"/>
      <c r="Y137" s="939"/>
      <c r="AA137" s="1001"/>
    </row>
    <row r="138" spans="1:27" x14ac:dyDescent="0.2">
      <c r="A138" s="398"/>
      <c r="B138" s="1481" t="s">
        <v>1530</v>
      </c>
      <c r="C138" s="1481"/>
      <c r="D138" s="1481"/>
      <c r="E138" s="1481"/>
      <c r="F138" s="1481"/>
      <c r="G138" s="1481"/>
      <c r="H138" s="1481"/>
      <c r="I138" s="1482"/>
      <c r="J138" s="590"/>
      <c r="K138" s="593"/>
      <c r="L138" s="664"/>
      <c r="M138" s="60"/>
      <c r="N138" s="60"/>
      <c r="Y138" s="939"/>
      <c r="AA138" s="1001"/>
    </row>
    <row r="139" spans="1:27" ht="14.25" customHeight="1" x14ac:dyDescent="0.2">
      <c r="A139" s="398"/>
      <c r="B139" s="1481"/>
      <c r="C139" s="1481"/>
      <c r="D139" s="1481"/>
      <c r="E139" s="1481"/>
      <c r="F139" s="1481"/>
      <c r="G139" s="1481"/>
      <c r="H139" s="1481"/>
      <c r="I139" s="1482"/>
      <c r="J139" s="590"/>
      <c r="K139" s="593"/>
      <c r="L139" s="664"/>
      <c r="M139" s="60"/>
      <c r="N139" s="60"/>
      <c r="Y139" s="939"/>
      <c r="AA139" s="1001"/>
    </row>
    <row r="140" spans="1:27" ht="10.5" customHeight="1" x14ac:dyDescent="0.2">
      <c r="A140" s="405"/>
      <c r="B140" s="1036"/>
      <c r="C140" s="1036"/>
      <c r="D140" s="1036"/>
      <c r="E140" s="1036"/>
      <c r="F140" s="1036"/>
      <c r="G140" s="1036"/>
      <c r="H140" s="1036"/>
      <c r="I140" s="1037"/>
      <c r="J140" s="636"/>
      <c r="K140" s="925"/>
      <c r="L140" s="665"/>
      <c r="M140" s="60"/>
      <c r="N140" s="60"/>
      <c r="Y140" s="939"/>
      <c r="AA140" s="1002"/>
    </row>
    <row r="141" spans="1:27" ht="14.25" customHeight="1" x14ac:dyDescent="0.2">
      <c r="A141" s="398" t="s">
        <v>779</v>
      </c>
      <c r="B141" s="1694" t="s">
        <v>1532</v>
      </c>
      <c r="C141" s="1694"/>
      <c r="D141" s="1694"/>
      <c r="E141" s="1694"/>
      <c r="F141" s="1694"/>
      <c r="G141" s="1694"/>
      <c r="H141" s="1694"/>
      <c r="I141" s="1695"/>
      <c r="J141" s="590"/>
      <c r="K141" s="593"/>
      <c r="L141" s="664"/>
      <c r="M141" s="60"/>
      <c r="N141" s="600" t="s">
        <v>1531</v>
      </c>
      <c r="O141" s="8" t="b">
        <v>0</v>
      </c>
      <c r="P141" s="230">
        <f>IF(O141=TRUE,1,0)</f>
        <v>0</v>
      </c>
      <c r="Q141" s="905" t="b">
        <v>0</v>
      </c>
      <c r="V141" s="152" t="str">
        <f>IF(AND(O141=TRUE,Q141=TRUE),TRUE,"")</f>
        <v/>
      </c>
      <c r="W141" s="935" t="str">
        <f>IF(OR(Q141=TRUE,R141="NA"),CONCATENATE(N141," "),"")</f>
        <v/>
      </c>
      <c r="X141" s="234" t="str">
        <f>IF(OR(O141=TRUE,Q141=TRUE,R141="NA"),"",CONCATENATE(N141," "))</f>
        <v xml:space="preserve">S2.7, </v>
      </c>
      <c r="Y141" s="939"/>
    </row>
    <row r="142" spans="1:27" ht="15" customHeight="1" x14ac:dyDescent="0.2">
      <c r="A142" s="398"/>
      <c r="B142" s="1065"/>
      <c r="C142" s="1065"/>
      <c r="D142" s="1065"/>
      <c r="E142" s="1065"/>
      <c r="F142" s="1065"/>
      <c r="G142" s="1065"/>
      <c r="H142" s="1065"/>
      <c r="I142" s="1662"/>
      <c r="J142" s="590"/>
      <c r="K142" s="593"/>
      <c r="L142" s="664"/>
      <c r="M142" s="60"/>
      <c r="N142" s="60"/>
      <c r="Y142" s="939"/>
      <c r="AA142" s="1002"/>
    </row>
    <row r="143" spans="1:27" ht="15" customHeight="1" x14ac:dyDescent="0.2">
      <c r="A143" s="398"/>
      <c r="B143" s="1065"/>
      <c r="C143" s="1065"/>
      <c r="D143" s="1065"/>
      <c r="E143" s="1065"/>
      <c r="F143" s="1065"/>
      <c r="G143" s="1065"/>
      <c r="H143" s="1065"/>
      <c r="I143" s="1662"/>
      <c r="J143" s="590"/>
      <c r="K143" s="593"/>
      <c r="L143" s="664"/>
      <c r="M143" s="60"/>
      <c r="N143" s="60"/>
      <c r="Y143" s="939"/>
      <c r="AA143" s="1001"/>
    </row>
    <row r="144" spans="1:27" ht="15" customHeight="1" x14ac:dyDescent="0.2">
      <c r="A144" s="398"/>
      <c r="B144" s="1065"/>
      <c r="C144" s="1065"/>
      <c r="D144" s="1065"/>
      <c r="E144" s="1065"/>
      <c r="F144" s="1065"/>
      <c r="G144" s="1065"/>
      <c r="H144" s="1065"/>
      <c r="I144" s="1662"/>
      <c r="J144" s="160" t="str">
        <f>IF(AND(V141=TRUE),"! Select only one","")</f>
        <v/>
      </c>
      <c r="K144" s="593"/>
      <c r="L144" s="664"/>
      <c r="M144" s="60"/>
      <c r="N144" s="60"/>
      <c r="Y144" s="939"/>
      <c r="AA144" s="1001"/>
    </row>
    <row r="145" spans="1:27" ht="15" customHeight="1" x14ac:dyDescent="0.2">
      <c r="A145" s="398"/>
      <c r="B145" s="1065"/>
      <c r="C145" s="1065"/>
      <c r="D145" s="1065"/>
      <c r="E145" s="1065"/>
      <c r="F145" s="1065"/>
      <c r="G145" s="1065"/>
      <c r="H145" s="1065"/>
      <c r="I145" s="1662"/>
      <c r="J145" s="160"/>
      <c r="K145" s="593"/>
      <c r="L145" s="664"/>
      <c r="M145" s="60"/>
      <c r="N145" s="60"/>
      <c r="Y145" s="939"/>
      <c r="AA145" s="1001"/>
    </row>
    <row r="146" spans="1:27" ht="15" customHeight="1" x14ac:dyDescent="0.2">
      <c r="A146" s="398"/>
      <c r="B146" s="1065"/>
      <c r="C146" s="1065"/>
      <c r="D146" s="1065"/>
      <c r="E146" s="1065"/>
      <c r="F146" s="1065"/>
      <c r="G146" s="1065"/>
      <c r="H146" s="1065"/>
      <c r="I146" s="1662"/>
      <c r="J146" s="160"/>
      <c r="K146" s="593"/>
      <c r="L146" s="664"/>
      <c r="M146" s="60"/>
      <c r="N146" s="60"/>
      <c r="Y146" s="939"/>
      <c r="AA146" s="1001"/>
    </row>
    <row r="147" spans="1:27" ht="15" customHeight="1" x14ac:dyDescent="0.2">
      <c r="A147" s="398"/>
      <c r="B147" s="1065"/>
      <c r="C147" s="1065"/>
      <c r="D147" s="1065"/>
      <c r="E147" s="1065"/>
      <c r="F147" s="1065"/>
      <c r="G147" s="1065"/>
      <c r="H147" s="1065"/>
      <c r="I147" s="1662"/>
      <c r="J147" s="160"/>
      <c r="K147" s="593"/>
      <c r="L147" s="664"/>
      <c r="M147" s="60"/>
      <c r="N147" s="60"/>
      <c r="Y147" s="939"/>
      <c r="AA147" s="1001"/>
    </row>
    <row r="148" spans="1:27" ht="15" customHeight="1" x14ac:dyDescent="0.2">
      <c r="A148" s="398"/>
      <c r="B148" s="1065"/>
      <c r="C148" s="1065"/>
      <c r="D148" s="1065"/>
      <c r="E148" s="1065"/>
      <c r="F148" s="1065"/>
      <c r="G148" s="1065"/>
      <c r="H148" s="1065"/>
      <c r="I148" s="1662"/>
      <c r="J148" s="160"/>
      <c r="K148" s="593"/>
      <c r="L148" s="664"/>
      <c r="M148" s="60"/>
      <c r="N148" s="60"/>
      <c r="Y148" s="939"/>
      <c r="AA148" s="1001"/>
    </row>
    <row r="149" spans="1:27" ht="15" customHeight="1" x14ac:dyDescent="0.2">
      <c r="A149" s="398"/>
      <c r="B149" s="1065"/>
      <c r="C149" s="1065"/>
      <c r="D149" s="1065"/>
      <c r="E149" s="1065"/>
      <c r="F149" s="1065"/>
      <c r="G149" s="1065"/>
      <c r="H149" s="1065"/>
      <c r="I149" s="1662"/>
      <c r="J149" s="160"/>
      <c r="K149" s="593"/>
      <c r="L149" s="664"/>
      <c r="M149" s="60"/>
      <c r="N149" s="60"/>
      <c r="Y149" s="939"/>
      <c r="AA149" s="1001"/>
    </row>
    <row r="150" spans="1:27" ht="7.5" customHeight="1" x14ac:dyDescent="0.2">
      <c r="A150" s="398"/>
      <c r="B150" s="870"/>
      <c r="C150" s="870"/>
      <c r="D150" s="870"/>
      <c r="E150" s="870"/>
      <c r="F150" s="870"/>
      <c r="G150" s="870"/>
      <c r="H150" s="870"/>
      <c r="I150" s="1038"/>
      <c r="J150" s="160"/>
      <c r="K150" s="593"/>
      <c r="L150" s="664"/>
      <c r="M150" s="60"/>
      <c r="N150" s="60"/>
      <c r="Y150" s="939"/>
      <c r="AA150" s="1001"/>
    </row>
    <row r="151" spans="1:27" ht="15" customHeight="1" x14ac:dyDescent="0.2">
      <c r="A151" s="398"/>
      <c r="B151" s="1481" t="s">
        <v>1528</v>
      </c>
      <c r="C151" s="1481"/>
      <c r="D151" s="1481"/>
      <c r="E151" s="1481"/>
      <c r="F151" s="1481"/>
      <c r="G151" s="1481"/>
      <c r="H151" s="1481"/>
      <c r="I151" s="1482"/>
      <c r="J151" s="160"/>
      <c r="K151" s="593"/>
      <c r="L151" s="664"/>
      <c r="M151" s="60"/>
      <c r="N151" s="60"/>
      <c r="Y151" s="939"/>
      <c r="AA151" s="1001"/>
    </row>
    <row r="152" spans="1:27" ht="20.25" customHeight="1" x14ac:dyDescent="0.2">
      <c r="A152" s="405"/>
      <c r="B152" s="1484"/>
      <c r="C152" s="1484"/>
      <c r="D152" s="1484"/>
      <c r="E152" s="1484"/>
      <c r="F152" s="1484"/>
      <c r="G152" s="1484"/>
      <c r="H152" s="1484"/>
      <c r="I152" s="1485"/>
      <c r="J152" s="636"/>
      <c r="K152" s="925"/>
      <c r="L152" s="665"/>
      <c r="M152" s="60"/>
      <c r="N152" s="60"/>
      <c r="Y152" s="939"/>
      <c r="AA152" s="1002"/>
    </row>
    <row r="153" spans="1:27" ht="14.25" customHeight="1" x14ac:dyDescent="0.2">
      <c r="A153" s="1039" t="s">
        <v>780</v>
      </c>
      <c r="B153" s="1696" t="s">
        <v>1541</v>
      </c>
      <c r="C153" s="1696"/>
      <c r="D153" s="1696"/>
      <c r="E153" s="1696"/>
      <c r="F153" s="1696"/>
      <c r="G153" s="1696"/>
      <c r="H153" s="1696"/>
      <c r="I153" s="1697"/>
      <c r="J153" s="629"/>
      <c r="K153" s="630"/>
      <c r="L153" s="1222"/>
      <c r="M153" s="60"/>
      <c r="N153" s="600" t="s">
        <v>869</v>
      </c>
      <c r="O153" s="8" t="b">
        <v>0</v>
      </c>
      <c r="P153" s="230">
        <f>IF(O153=TRUE,1,0)</f>
        <v>0</v>
      </c>
      <c r="Q153" s="232" t="b">
        <v>0</v>
      </c>
      <c r="V153" s="152" t="str">
        <f>IF(AND(O153=TRUE,Q153=TRUE),TRUE,"")</f>
        <v/>
      </c>
      <c r="W153" s="935" t="str">
        <f>IF(OR(Q153=TRUE,R153="NA"),CONCATENATE(N153," "),"")</f>
        <v/>
      </c>
      <c r="X153" s="234" t="str">
        <f>IF(OR(O153=TRUE,Q153=TRUE,R153="NA"),"",CONCATENATE(N153," "))</f>
        <v xml:space="preserve">S2.8, </v>
      </c>
      <c r="Y153" s="927" t="s">
        <v>1342</v>
      </c>
      <c r="AA153" s="1012"/>
    </row>
    <row r="154" spans="1:27" ht="40.9" customHeight="1" x14ac:dyDescent="0.2">
      <c r="A154" s="1040"/>
      <c r="B154" s="1481"/>
      <c r="C154" s="1481"/>
      <c r="D154" s="1481"/>
      <c r="E154" s="1481"/>
      <c r="F154" s="1481"/>
      <c r="G154" s="1481"/>
      <c r="H154" s="1481"/>
      <c r="I154" s="1482"/>
      <c r="J154" s="590"/>
      <c r="K154" s="593"/>
      <c r="L154" s="1223"/>
      <c r="M154" s="60"/>
      <c r="N154" s="60" t="s">
        <v>1323</v>
      </c>
      <c r="Y154" s="939"/>
      <c r="AA154" s="1012"/>
    </row>
    <row r="155" spans="1:27" ht="10.15" customHeight="1" x14ac:dyDescent="0.2">
      <c r="A155" s="1040"/>
      <c r="B155" s="1481"/>
      <c r="C155" s="1481"/>
      <c r="D155" s="1481"/>
      <c r="E155" s="1481"/>
      <c r="F155" s="1481"/>
      <c r="G155" s="1481"/>
      <c r="H155" s="1481"/>
      <c r="I155" s="1482"/>
      <c r="J155" s="590"/>
      <c r="K155" s="593"/>
      <c r="L155" s="1223"/>
      <c r="M155" s="60"/>
      <c r="N155" s="60"/>
      <c r="Y155" s="939"/>
      <c r="AA155" s="1012"/>
    </row>
    <row r="156" spans="1:27" ht="4.1500000000000004" hidden="1" customHeight="1" x14ac:dyDescent="0.2">
      <c r="A156" s="1040"/>
      <c r="B156" s="1481"/>
      <c r="C156" s="1481"/>
      <c r="D156" s="1481"/>
      <c r="E156" s="1481"/>
      <c r="F156" s="1481"/>
      <c r="G156" s="1481"/>
      <c r="H156" s="1481"/>
      <c r="I156" s="1482"/>
      <c r="J156" s="160" t="str">
        <f>IF(AND(V153=TRUE),"! Select only one","")</f>
        <v/>
      </c>
      <c r="K156" s="593"/>
      <c r="L156" s="1223"/>
      <c r="M156" s="60"/>
      <c r="N156" s="60"/>
      <c r="Y156" s="939"/>
      <c r="AA156" s="1012"/>
    </row>
    <row r="157" spans="1:27" ht="14.25" customHeight="1" x14ac:dyDescent="0.2">
      <c r="A157" s="1040"/>
      <c r="B157" s="1167" t="s">
        <v>1546</v>
      </c>
      <c r="C157" s="1167"/>
      <c r="D157" s="1167"/>
      <c r="E157" s="1167"/>
      <c r="F157" s="1167"/>
      <c r="G157" s="1167"/>
      <c r="H157" s="1167"/>
      <c r="I157" s="1188"/>
      <c r="J157" s="590"/>
      <c r="K157" s="593"/>
      <c r="L157" s="1223"/>
      <c r="M157" s="60"/>
      <c r="N157" s="60"/>
      <c r="Y157" s="939"/>
      <c r="AA157" s="1012"/>
    </row>
    <row r="158" spans="1:27" ht="16.5" customHeight="1" x14ac:dyDescent="0.2">
      <c r="A158" s="1040"/>
      <c r="B158" s="1167"/>
      <c r="C158" s="1167"/>
      <c r="D158" s="1167"/>
      <c r="E158" s="1167"/>
      <c r="F158" s="1167"/>
      <c r="G158" s="1167"/>
      <c r="H158" s="1167"/>
      <c r="I158" s="1188"/>
      <c r="J158" s="590"/>
      <c r="K158" s="593"/>
      <c r="L158" s="1223"/>
      <c r="M158" s="60"/>
      <c r="N158" s="60"/>
      <c r="Y158" s="939"/>
      <c r="AA158" s="1012"/>
    </row>
    <row r="159" spans="1:27" ht="14.25" customHeight="1" x14ac:dyDescent="0.2">
      <c r="A159" s="1040"/>
      <c r="B159" s="1167"/>
      <c r="C159" s="1167"/>
      <c r="D159" s="1167"/>
      <c r="E159" s="1167"/>
      <c r="F159" s="1167"/>
      <c r="G159" s="1167"/>
      <c r="H159" s="1167"/>
      <c r="I159" s="1188"/>
      <c r="J159" s="593"/>
      <c r="K159" s="593"/>
      <c r="L159" s="1223"/>
      <c r="M159" s="60"/>
      <c r="N159" s="60"/>
      <c r="Y159" s="939"/>
      <c r="AA159" s="1012"/>
    </row>
    <row r="160" spans="1:27" ht="14.25" customHeight="1" x14ac:dyDescent="0.2">
      <c r="A160" s="1040"/>
      <c r="B160" s="1167"/>
      <c r="C160" s="1167"/>
      <c r="D160" s="1167"/>
      <c r="E160" s="1167"/>
      <c r="F160" s="1167"/>
      <c r="G160" s="1167"/>
      <c r="H160" s="1167"/>
      <c r="I160" s="1188"/>
      <c r="J160" s="593"/>
      <c r="K160" s="593"/>
      <c r="L160" s="1223"/>
      <c r="M160" s="60"/>
      <c r="N160" s="60"/>
      <c r="Y160" s="939"/>
      <c r="AA160" s="1012"/>
    </row>
    <row r="161" spans="1:27" ht="14.25" customHeight="1" x14ac:dyDescent="0.2">
      <c r="A161" s="1040"/>
      <c r="B161" s="1167"/>
      <c r="C161" s="1167"/>
      <c r="D161" s="1167"/>
      <c r="E161" s="1167"/>
      <c r="F161" s="1167"/>
      <c r="G161" s="1167"/>
      <c r="H161" s="1167"/>
      <c r="I161" s="1188"/>
      <c r="J161" s="593"/>
      <c r="K161" s="593"/>
      <c r="L161" s="1223"/>
      <c r="M161" s="60"/>
      <c r="N161" s="60"/>
      <c r="Y161" s="939"/>
      <c r="AA161" s="1012"/>
    </row>
    <row r="162" spans="1:27" ht="14.25" customHeight="1" x14ac:dyDescent="0.2">
      <c r="A162" s="1040"/>
      <c r="B162" s="1167"/>
      <c r="C162" s="1167"/>
      <c r="D162" s="1167"/>
      <c r="E162" s="1167"/>
      <c r="F162" s="1167"/>
      <c r="G162" s="1167"/>
      <c r="H162" s="1167"/>
      <c r="I162" s="1188"/>
      <c r="J162" s="593"/>
      <c r="K162" s="593"/>
      <c r="L162" s="1223"/>
      <c r="M162" s="60"/>
      <c r="N162" s="60"/>
      <c r="Y162" s="939"/>
      <c r="AA162" s="1012"/>
    </row>
    <row r="163" spans="1:27" ht="14.25" customHeight="1" x14ac:dyDescent="0.2">
      <c r="A163" s="1040"/>
      <c r="B163" s="1167"/>
      <c r="C163" s="1167"/>
      <c r="D163" s="1167"/>
      <c r="E163" s="1167"/>
      <c r="F163" s="1167"/>
      <c r="G163" s="1167"/>
      <c r="H163" s="1167"/>
      <c r="I163" s="1188"/>
      <c r="J163" s="593"/>
      <c r="K163" s="593"/>
      <c r="L163" s="1223"/>
      <c r="M163" s="60"/>
      <c r="N163" s="60"/>
      <c r="Y163" s="939"/>
      <c r="AA163" s="1012"/>
    </row>
    <row r="164" spans="1:27" ht="30.75" customHeight="1" x14ac:dyDescent="0.2">
      <c r="A164" s="1040"/>
      <c r="B164" s="1167"/>
      <c r="C164" s="1167"/>
      <c r="D164" s="1167"/>
      <c r="E164" s="1167"/>
      <c r="F164" s="1167"/>
      <c r="G164" s="1167"/>
      <c r="H164" s="1167"/>
      <c r="I164" s="1188"/>
      <c r="J164" s="593"/>
      <c r="K164" s="593"/>
      <c r="L164" s="1223"/>
      <c r="M164" s="60"/>
      <c r="N164" s="60"/>
      <c r="Y164" s="939"/>
      <c r="AA164" s="1012"/>
    </row>
    <row r="165" spans="1:27" ht="14.25" customHeight="1" x14ac:dyDescent="0.2">
      <c r="A165" s="1040"/>
      <c r="B165" s="1063" t="s">
        <v>0</v>
      </c>
      <c r="C165" s="1167" t="s">
        <v>1324</v>
      </c>
      <c r="D165" s="1167"/>
      <c r="E165" s="1167"/>
      <c r="F165" s="1167"/>
      <c r="G165" s="1167"/>
      <c r="H165" s="1167"/>
      <c r="I165" s="1188"/>
      <c r="K165" s="593"/>
      <c r="L165" s="1223"/>
      <c r="M165" s="60"/>
      <c r="N165" s="60"/>
      <c r="Y165" s="939"/>
      <c r="AA165" s="1002"/>
    </row>
    <row r="166" spans="1:27" ht="16.5" customHeight="1" x14ac:dyDescent="0.2">
      <c r="A166" s="1040"/>
      <c r="B166" s="1063"/>
      <c r="C166" s="1167"/>
      <c r="D166" s="1167"/>
      <c r="E166" s="1167"/>
      <c r="F166" s="1167"/>
      <c r="G166" s="1167"/>
      <c r="H166" s="1167"/>
      <c r="I166" s="1188"/>
      <c r="K166" s="593"/>
      <c r="L166" s="1223"/>
      <c r="M166" s="60"/>
      <c r="N166" s="60"/>
      <c r="Y166" s="939"/>
      <c r="AA166" s="1002"/>
    </row>
    <row r="167" spans="1:27" ht="16.5" customHeight="1" x14ac:dyDescent="0.2">
      <c r="A167" s="1040"/>
      <c r="B167" s="1063"/>
      <c r="C167" s="1167"/>
      <c r="D167" s="1167"/>
      <c r="E167" s="1167"/>
      <c r="F167" s="1167"/>
      <c r="G167" s="1167"/>
      <c r="H167" s="1167"/>
      <c r="I167" s="1188"/>
      <c r="K167" s="593"/>
      <c r="L167" s="1223"/>
      <c r="M167" s="60"/>
      <c r="N167" s="60"/>
      <c r="Y167" s="939"/>
      <c r="AA167" s="1002"/>
    </row>
    <row r="168" spans="1:27" ht="16.5" customHeight="1" x14ac:dyDescent="0.2">
      <c r="A168" s="1040"/>
      <c r="B168" s="1063"/>
      <c r="C168" s="1167"/>
      <c r="D168" s="1167"/>
      <c r="E168" s="1167"/>
      <c r="F168" s="1167"/>
      <c r="G168" s="1167"/>
      <c r="H168" s="1167"/>
      <c r="I168" s="1188"/>
      <c r="K168" s="593"/>
      <c r="L168" s="1223"/>
      <c r="M168" s="60"/>
      <c r="N168" s="60"/>
      <c r="Y168" s="939"/>
      <c r="AA168" s="1002"/>
    </row>
    <row r="169" spans="1:27" ht="16.5" customHeight="1" x14ac:dyDescent="0.2">
      <c r="A169" s="1040"/>
      <c r="B169" s="1063" t="s">
        <v>1</v>
      </c>
      <c r="C169" s="1167" t="s">
        <v>1525</v>
      </c>
      <c r="D169" s="1167"/>
      <c r="E169" s="1167"/>
      <c r="F169" s="1167"/>
      <c r="G169" s="1167"/>
      <c r="H169" s="1167"/>
      <c r="I169" s="1188"/>
      <c r="K169" s="593"/>
      <c r="L169" s="1223"/>
      <c r="M169" s="60"/>
      <c r="N169" s="60"/>
      <c r="Y169" s="939"/>
      <c r="AA169" s="1002"/>
    </row>
    <row r="170" spans="1:27" ht="16.5" customHeight="1" x14ac:dyDescent="0.2">
      <c r="A170" s="1040"/>
      <c r="B170" s="1063"/>
      <c r="C170" s="1167"/>
      <c r="D170" s="1167"/>
      <c r="E170" s="1167"/>
      <c r="F170" s="1167"/>
      <c r="G170" s="1167"/>
      <c r="H170" s="1167"/>
      <c r="I170" s="1188"/>
      <c r="K170" s="593"/>
      <c r="L170" s="1223"/>
      <c r="M170" s="60"/>
      <c r="N170" s="60"/>
      <c r="Y170" s="939"/>
      <c r="AA170" s="1002"/>
    </row>
    <row r="171" spans="1:27" ht="16.5" customHeight="1" x14ac:dyDescent="0.2">
      <c r="A171" s="1040"/>
      <c r="B171" s="1063"/>
      <c r="C171" s="1167"/>
      <c r="D171" s="1167"/>
      <c r="E171" s="1167"/>
      <c r="F171" s="1167"/>
      <c r="G171" s="1167"/>
      <c r="H171" s="1167"/>
      <c r="I171" s="1188"/>
      <c r="K171" s="593"/>
      <c r="L171" s="1223"/>
      <c r="M171" s="60"/>
      <c r="N171" s="60"/>
      <c r="Y171" s="939"/>
      <c r="AA171" s="1002"/>
    </row>
    <row r="172" spans="1:27" ht="21.75" customHeight="1" x14ac:dyDescent="0.2">
      <c r="A172" s="1040"/>
      <c r="B172" s="1063"/>
      <c r="C172" s="1167"/>
      <c r="D172" s="1167"/>
      <c r="E172" s="1167"/>
      <c r="F172" s="1167"/>
      <c r="G172" s="1167"/>
      <c r="H172" s="1167"/>
      <c r="I172" s="1188"/>
      <c r="K172" s="593"/>
      <c r="L172" s="1223"/>
      <c r="M172" s="60"/>
      <c r="N172" s="60"/>
      <c r="Y172" s="939"/>
      <c r="AA172" s="1002"/>
    </row>
    <row r="173" spans="1:27" ht="18.75" customHeight="1" x14ac:dyDescent="0.3">
      <c r="A173" s="1040"/>
      <c r="B173" s="1063" t="s">
        <v>3</v>
      </c>
      <c r="C173" s="1167" t="s">
        <v>1527</v>
      </c>
      <c r="D173" s="1167"/>
      <c r="E173" s="1167"/>
      <c r="F173" s="1167"/>
      <c r="G173" s="1167"/>
      <c r="H173" s="1167"/>
      <c r="I173" s="1188"/>
      <c r="K173" s="593"/>
      <c r="L173" s="1223"/>
      <c r="M173" s="60"/>
      <c r="N173" s="60"/>
      <c r="Y173" s="939"/>
      <c r="AA173" s="1009"/>
    </row>
    <row r="174" spans="1:27" ht="16.5" customHeight="1" x14ac:dyDescent="0.2">
      <c r="A174" s="1040"/>
      <c r="B174" s="1063"/>
      <c r="C174" s="1167"/>
      <c r="D174" s="1167"/>
      <c r="E174" s="1167"/>
      <c r="F174" s="1167"/>
      <c r="G174" s="1167"/>
      <c r="H174" s="1167"/>
      <c r="I174" s="1188"/>
      <c r="K174" s="593"/>
      <c r="L174" s="1223"/>
      <c r="M174" s="60"/>
      <c r="N174" s="60"/>
      <c r="Y174" s="939"/>
      <c r="AA174" s="1002"/>
    </row>
    <row r="175" spans="1:27" ht="18" customHeight="1" x14ac:dyDescent="0.2">
      <c r="A175" s="1040"/>
      <c r="B175" s="1063"/>
      <c r="C175" s="1167"/>
      <c r="D175" s="1167"/>
      <c r="E175" s="1167"/>
      <c r="F175" s="1167"/>
      <c r="G175" s="1167"/>
      <c r="H175" s="1167"/>
      <c r="I175" s="1188"/>
      <c r="K175" s="593"/>
      <c r="L175" s="1223"/>
      <c r="M175" s="60"/>
      <c r="N175" s="60"/>
      <c r="Y175" s="939"/>
      <c r="AA175" s="1002"/>
    </row>
    <row r="176" spans="1:27" x14ac:dyDescent="0.2">
      <c r="A176" s="1040"/>
      <c r="B176" s="1063" t="s">
        <v>1332</v>
      </c>
      <c r="C176" s="1167" t="s">
        <v>1526</v>
      </c>
      <c r="D176" s="1167"/>
      <c r="E176" s="1167"/>
      <c r="F176" s="1167"/>
      <c r="G176" s="1167"/>
      <c r="H176" s="1167"/>
      <c r="I176" s="1188"/>
      <c r="K176" s="593"/>
      <c r="L176" s="1223"/>
      <c r="M176" s="60"/>
      <c r="N176" s="60"/>
      <c r="Y176" s="939"/>
      <c r="AA176" s="1002"/>
    </row>
    <row r="177" spans="1:27" ht="16.5" customHeight="1" x14ac:dyDescent="0.2">
      <c r="A177" s="1040"/>
      <c r="B177" s="1063"/>
      <c r="C177" s="1167"/>
      <c r="D177" s="1167"/>
      <c r="E177" s="1167"/>
      <c r="F177" s="1167"/>
      <c r="G177" s="1167"/>
      <c r="H177" s="1167"/>
      <c r="I177" s="1188"/>
      <c r="K177" s="593"/>
      <c r="L177" s="1223"/>
      <c r="M177" s="60"/>
      <c r="N177" s="60"/>
      <c r="Y177" s="939"/>
      <c r="AA177" s="1693"/>
    </row>
    <row r="178" spans="1:27" ht="16.5" customHeight="1" x14ac:dyDescent="0.2">
      <c r="A178" s="1040"/>
      <c r="B178" s="1063"/>
      <c r="C178" s="1167"/>
      <c r="D178" s="1167"/>
      <c r="E178" s="1167"/>
      <c r="F178" s="1167"/>
      <c r="G178" s="1167"/>
      <c r="H178" s="1167"/>
      <c r="I178" s="1188"/>
      <c r="K178" s="593"/>
      <c r="L178" s="1223"/>
      <c r="M178" s="60"/>
      <c r="N178" s="60"/>
      <c r="Y178" s="939"/>
      <c r="AA178" s="1693"/>
    </row>
    <row r="179" spans="1:27" x14ac:dyDescent="0.2">
      <c r="A179" s="1040"/>
      <c r="B179" s="1063"/>
      <c r="C179" s="1167"/>
      <c r="D179" s="1167"/>
      <c r="E179" s="1167"/>
      <c r="F179" s="1167"/>
      <c r="G179" s="1167"/>
      <c r="H179" s="1167"/>
      <c r="I179" s="1188"/>
      <c r="K179" s="593"/>
      <c r="L179" s="1223"/>
      <c r="M179" s="60"/>
      <c r="N179" s="60"/>
      <c r="Y179" s="939"/>
      <c r="AA179" s="1693"/>
    </row>
    <row r="180" spans="1:27" ht="14.25" customHeight="1" x14ac:dyDescent="0.2">
      <c r="A180" s="1040"/>
      <c r="B180" s="1063"/>
      <c r="C180" s="1167"/>
      <c r="D180" s="1167"/>
      <c r="E180" s="1167"/>
      <c r="F180" s="1167"/>
      <c r="G180" s="1167"/>
      <c r="H180" s="1167"/>
      <c r="I180" s="1188"/>
      <c r="K180" s="593"/>
      <c r="L180" s="1223"/>
      <c r="M180" s="60"/>
      <c r="N180" s="60"/>
      <c r="Y180" s="939"/>
      <c r="AA180" s="1002"/>
    </row>
    <row r="181" spans="1:27" x14ac:dyDescent="0.2">
      <c r="A181" s="1040"/>
      <c r="B181" s="1063"/>
      <c r="C181" s="1167"/>
      <c r="D181" s="1167"/>
      <c r="E181" s="1167"/>
      <c r="F181" s="1167"/>
      <c r="G181" s="1167"/>
      <c r="H181" s="1167"/>
      <c r="I181" s="1188"/>
      <c r="K181" s="593"/>
      <c r="L181" s="1223"/>
      <c r="M181" s="60"/>
      <c r="N181" s="60"/>
      <c r="Y181" s="939"/>
      <c r="AA181" s="1002"/>
    </row>
    <row r="182" spans="1:27" ht="5.25" customHeight="1" x14ac:dyDescent="0.2">
      <c r="A182" s="1040"/>
      <c r="B182" s="1063"/>
      <c r="C182" s="1063"/>
      <c r="D182" s="1063"/>
      <c r="E182" s="1063"/>
      <c r="F182" s="1063"/>
      <c r="G182" s="1063"/>
      <c r="H182" s="1063"/>
      <c r="I182" s="1041"/>
      <c r="K182" s="593"/>
      <c r="L182" s="1223"/>
      <c r="M182" s="60"/>
      <c r="N182" s="60"/>
      <c r="Y182" s="939"/>
      <c r="AA182" s="1002"/>
    </row>
    <row r="183" spans="1:27" x14ac:dyDescent="0.2">
      <c r="A183" s="1040"/>
      <c r="B183" s="1481" t="s">
        <v>1544</v>
      </c>
      <c r="C183" s="1481"/>
      <c r="D183" s="1481"/>
      <c r="E183" s="1481"/>
      <c r="F183" s="1481"/>
      <c r="G183" s="1481"/>
      <c r="H183" s="1481"/>
      <c r="I183" s="1482"/>
      <c r="K183" s="593"/>
      <c r="L183" s="1223"/>
      <c r="M183" s="60"/>
      <c r="N183" s="60"/>
      <c r="Y183" s="939"/>
      <c r="AA183" s="1002"/>
    </row>
    <row r="184" spans="1:27" ht="16.5" customHeight="1" x14ac:dyDescent="0.2">
      <c r="A184" s="1040"/>
      <c r="B184" s="1064" t="s">
        <v>1545</v>
      </c>
      <c r="C184" s="1436" t="s">
        <v>1542</v>
      </c>
      <c r="D184" s="1436"/>
      <c r="E184" s="1436"/>
      <c r="F184" s="1436"/>
      <c r="G184" s="1436"/>
      <c r="H184" s="1436"/>
      <c r="I184" s="1437"/>
      <c r="K184" s="593"/>
      <c r="L184" s="1223"/>
      <c r="M184" s="60"/>
      <c r="N184" s="60"/>
      <c r="Y184" s="939"/>
      <c r="AA184" s="1002"/>
    </row>
    <row r="185" spans="1:27" ht="16.5" customHeight="1" x14ac:dyDescent="0.2">
      <c r="A185" s="1040"/>
      <c r="B185" s="1064"/>
      <c r="C185" s="1436"/>
      <c r="D185" s="1436"/>
      <c r="E185" s="1436"/>
      <c r="F185" s="1436"/>
      <c r="G185" s="1436"/>
      <c r="H185" s="1436"/>
      <c r="I185" s="1437"/>
      <c r="K185" s="593"/>
      <c r="L185" s="1223"/>
      <c r="M185" s="60"/>
      <c r="N185" s="60"/>
      <c r="Y185" s="939"/>
      <c r="AA185" s="1002"/>
    </row>
    <row r="186" spans="1:27" ht="16.5" customHeight="1" x14ac:dyDescent="0.2">
      <c r="A186" s="1040"/>
      <c r="B186" s="1064"/>
      <c r="C186" s="1436"/>
      <c r="D186" s="1436"/>
      <c r="E186" s="1436"/>
      <c r="F186" s="1436"/>
      <c r="G186" s="1436"/>
      <c r="H186" s="1436"/>
      <c r="I186" s="1437"/>
      <c r="K186" s="593"/>
      <c r="L186" s="1223"/>
      <c r="M186" s="60"/>
      <c r="N186" s="60"/>
      <c r="Y186" s="939"/>
      <c r="AA186" s="1002"/>
    </row>
    <row r="187" spans="1:27" ht="3.75" customHeight="1" x14ac:dyDescent="0.2">
      <c r="A187" s="1040"/>
      <c r="B187" s="1064"/>
      <c r="C187" s="1436"/>
      <c r="D187" s="1436"/>
      <c r="E187" s="1436"/>
      <c r="F187" s="1436"/>
      <c r="G187" s="1436"/>
      <c r="H187" s="1436"/>
      <c r="I187" s="1437"/>
      <c r="K187" s="593"/>
      <c r="L187" s="1223"/>
      <c r="M187" s="60"/>
      <c r="N187" s="60"/>
      <c r="Y187" s="939"/>
      <c r="AA187" s="1002"/>
    </row>
    <row r="188" spans="1:27" ht="16.5" customHeight="1" x14ac:dyDescent="0.2">
      <c r="A188" s="1040"/>
      <c r="B188" s="1064" t="s">
        <v>55</v>
      </c>
      <c r="C188" s="1436" t="s">
        <v>1543</v>
      </c>
      <c r="D188" s="1436"/>
      <c r="E188" s="1436"/>
      <c r="F188" s="1436"/>
      <c r="G188" s="1436"/>
      <c r="H188" s="1436"/>
      <c r="I188" s="1437"/>
      <c r="K188" s="593"/>
      <c r="L188" s="1223"/>
      <c r="M188" s="60"/>
      <c r="N188" s="60"/>
      <c r="Y188" s="939"/>
      <c r="AA188" s="1002"/>
    </row>
    <row r="189" spans="1:27" ht="16.5" customHeight="1" x14ac:dyDescent="0.2">
      <c r="A189" s="1040"/>
      <c r="B189" s="1064"/>
      <c r="C189" s="1436"/>
      <c r="D189" s="1436"/>
      <c r="E189" s="1436"/>
      <c r="F189" s="1436"/>
      <c r="G189" s="1436"/>
      <c r="H189" s="1436"/>
      <c r="I189" s="1437"/>
      <c r="K189" s="593"/>
      <c r="L189" s="1223"/>
      <c r="M189" s="60"/>
      <c r="N189" s="60"/>
      <c r="Y189" s="939"/>
      <c r="AA189" s="1002"/>
    </row>
    <row r="190" spans="1:27" ht="21.75" customHeight="1" x14ac:dyDescent="0.2">
      <c r="A190" s="1040"/>
      <c r="B190" s="1064"/>
      <c r="C190" s="1436"/>
      <c r="D190" s="1436"/>
      <c r="E190" s="1436"/>
      <c r="F190" s="1436"/>
      <c r="G190" s="1436"/>
      <c r="H190" s="1436"/>
      <c r="I190" s="1437"/>
      <c r="K190" s="593"/>
      <c r="L190" s="1223"/>
      <c r="M190" s="60"/>
      <c r="N190" s="60"/>
      <c r="Y190" s="939"/>
      <c r="AA190" s="1002"/>
    </row>
    <row r="191" spans="1:27" ht="81" customHeight="1" x14ac:dyDescent="0.2">
      <c r="A191" s="1040"/>
      <c r="B191" s="1481" t="s">
        <v>1547</v>
      </c>
      <c r="C191" s="1481"/>
      <c r="D191" s="1481"/>
      <c r="E191" s="1481"/>
      <c r="F191" s="1481"/>
      <c r="G191" s="1481"/>
      <c r="H191" s="1481"/>
      <c r="I191" s="1482"/>
      <c r="K191" s="593"/>
      <c r="L191" s="1223"/>
      <c r="M191" s="60"/>
      <c r="N191" s="60"/>
      <c r="Y191" s="939"/>
      <c r="AA191" s="1012"/>
    </row>
    <row r="192" spans="1:27" ht="10.5" customHeight="1" x14ac:dyDescent="0.2">
      <c r="A192" s="1042"/>
      <c r="B192" s="1484"/>
      <c r="C192" s="1484"/>
      <c r="D192" s="1484"/>
      <c r="E192" s="1484"/>
      <c r="F192" s="1484"/>
      <c r="G192" s="1484"/>
      <c r="H192" s="1484"/>
      <c r="I192" s="1485"/>
      <c r="J192" s="636"/>
      <c r="K192" s="925"/>
      <c r="L192" s="1224"/>
      <c r="M192" s="60"/>
      <c r="N192" s="60"/>
      <c r="Y192" s="939"/>
      <c r="AA192" s="1002"/>
    </row>
    <row r="193" spans="1:25" ht="16.5" customHeight="1" x14ac:dyDescent="0.2">
      <c r="A193" s="1238" t="s">
        <v>851</v>
      </c>
      <c r="B193" s="1189" t="s">
        <v>1066</v>
      </c>
      <c r="C193" s="1189"/>
      <c r="D193" s="1189"/>
      <c r="E193" s="1189"/>
      <c r="F193" s="1189"/>
      <c r="G193" s="1189"/>
      <c r="H193" s="1189"/>
      <c r="I193" s="1227"/>
      <c r="J193" s="125"/>
      <c r="K193" s="126"/>
      <c r="L193" s="1222"/>
      <c r="M193" s="60"/>
      <c r="N193" s="243" t="s">
        <v>1297</v>
      </c>
      <c r="O193" s="27" t="b">
        <v>0</v>
      </c>
      <c r="P193" s="230">
        <f>IF(O193=TRUE,1,0)</f>
        <v>0</v>
      </c>
      <c r="Q193" s="25"/>
      <c r="W193" s="935" t="str">
        <f>IF(OR(Q193=TRUE,R193="NA"),CONCATENATE(N193," "),"")</f>
        <v/>
      </c>
      <c r="X193" s="234" t="str">
        <f>IF(OR(O193=TRUE,Q193=TRUE,R193="NA"),"",CONCATENATE(N193," "))</f>
        <v xml:space="preserve">S2.9, </v>
      </c>
      <c r="Y193" s="939" t="s">
        <v>1291</v>
      </c>
    </row>
    <row r="194" spans="1:25" ht="16.5" customHeight="1" x14ac:dyDescent="0.2">
      <c r="A194" s="1516"/>
      <c r="B194" s="1167"/>
      <c r="C194" s="1167"/>
      <c r="D194" s="1167"/>
      <c r="E194" s="1167"/>
      <c r="F194" s="1167"/>
      <c r="G194" s="1167"/>
      <c r="H194" s="1167"/>
      <c r="I194" s="1188"/>
      <c r="J194" s="426"/>
      <c r="K194" s="129"/>
      <c r="L194" s="1223"/>
      <c r="M194" s="60"/>
      <c r="N194" s="60" t="s">
        <v>1325</v>
      </c>
      <c r="O194" s="27"/>
      <c r="P194" s="25"/>
      <c r="Q194" s="25"/>
      <c r="Y194" s="939"/>
    </row>
    <row r="195" spans="1:25" ht="16.5" customHeight="1" x14ac:dyDescent="0.2">
      <c r="A195" s="1517"/>
      <c r="B195" s="1196"/>
      <c r="C195" s="1196"/>
      <c r="D195" s="1196"/>
      <c r="E195" s="1196"/>
      <c r="F195" s="1196"/>
      <c r="G195" s="1196"/>
      <c r="H195" s="1196"/>
      <c r="I195" s="1197"/>
      <c r="J195" s="427" t="str">
        <f>IF(AND(V193=TRUE),"! Select only one","")</f>
        <v/>
      </c>
      <c r="K195" s="428"/>
      <c r="L195" s="1224"/>
      <c r="M195" s="60"/>
      <c r="N195" s="243"/>
      <c r="O195" s="27"/>
      <c r="P195" s="25"/>
      <c r="Q195" s="25"/>
      <c r="Y195" s="939"/>
    </row>
    <row r="196" spans="1:25" ht="16.5" customHeight="1" x14ac:dyDescent="0.2">
      <c r="A196" s="1478" t="s">
        <v>870</v>
      </c>
      <c r="B196" s="1169" t="s">
        <v>28</v>
      </c>
      <c r="C196" s="1169"/>
      <c r="D196" s="1169"/>
      <c r="E196" s="1169"/>
      <c r="F196" s="1169"/>
      <c r="G196" s="1169"/>
      <c r="H196" s="1169"/>
      <c r="I196" s="1169"/>
      <c r="J196" s="125"/>
      <c r="K196" s="126"/>
      <c r="L196" s="1222"/>
      <c r="M196" s="60"/>
      <c r="N196" s="243" t="s">
        <v>1343</v>
      </c>
      <c r="O196" s="27" t="b">
        <v>0</v>
      </c>
      <c r="P196" s="230">
        <f>IF(O196=TRUE,1,0)</f>
        <v>0</v>
      </c>
      <c r="Q196" s="25"/>
      <c r="W196" s="935" t="str">
        <f>IF(OR(Q196=TRUE,R196="NA"),CONCATENATE(N196," "),"")</f>
        <v/>
      </c>
      <c r="X196" s="234" t="str">
        <f>IF(OR(O196=TRUE,Q196=TRUE,R196="NA"),"",CONCATENATE(N196," "))</f>
        <v xml:space="preserve">S2.10, </v>
      </c>
      <c r="Y196" s="939" t="s">
        <v>1292</v>
      </c>
    </row>
    <row r="197" spans="1:25" ht="16.5" customHeight="1" x14ac:dyDescent="0.2">
      <c r="A197" s="1479"/>
      <c r="B197" s="1171"/>
      <c r="C197" s="1171"/>
      <c r="D197" s="1171"/>
      <c r="E197" s="1171"/>
      <c r="F197" s="1171"/>
      <c r="G197" s="1171"/>
      <c r="H197" s="1171"/>
      <c r="I197" s="1171"/>
      <c r="J197" s="121"/>
      <c r="K197" s="122"/>
      <c r="L197" s="1223"/>
      <c r="M197" s="60"/>
      <c r="N197" s="60" t="s">
        <v>1325</v>
      </c>
      <c r="O197" s="27"/>
      <c r="P197" s="25"/>
      <c r="Q197" s="25"/>
      <c r="Y197" s="939"/>
    </row>
    <row r="198" spans="1:25" ht="16.5" customHeight="1" x14ac:dyDescent="0.2">
      <c r="A198" s="1480"/>
      <c r="B198" s="1184"/>
      <c r="C198" s="1184"/>
      <c r="D198" s="1184"/>
      <c r="E198" s="1184"/>
      <c r="F198" s="1184"/>
      <c r="G198" s="1184"/>
      <c r="H198" s="1184"/>
      <c r="I198" s="1184"/>
      <c r="J198" s="123"/>
      <c r="K198" s="124"/>
      <c r="L198" s="1224"/>
      <c r="M198" s="60"/>
      <c r="N198" s="243"/>
      <c r="O198" s="27"/>
      <c r="P198" s="25"/>
      <c r="Q198" s="25"/>
      <c r="Y198" s="939"/>
    </row>
    <row r="199" spans="1:25" ht="16.5" customHeight="1" x14ac:dyDescent="0.2">
      <c r="A199" s="1478" t="s">
        <v>1296</v>
      </c>
      <c r="B199" s="1126" t="s">
        <v>29</v>
      </c>
      <c r="C199" s="1126"/>
      <c r="D199" s="1126"/>
      <c r="E199" s="1126"/>
      <c r="F199" s="1126"/>
      <c r="G199" s="1126"/>
      <c r="H199" s="1126"/>
      <c r="I199" s="1126"/>
      <c r="J199" s="429"/>
      <c r="K199" s="425"/>
      <c r="L199" s="1222"/>
      <c r="M199" s="60"/>
      <c r="N199" s="243"/>
      <c r="O199" s="27"/>
      <c r="P199" s="25"/>
      <c r="Q199" s="25"/>
      <c r="V199" s="8"/>
      <c r="Y199" s="939" t="s">
        <v>322</v>
      </c>
    </row>
    <row r="200" spans="1:25" ht="16.5" customHeight="1" x14ac:dyDescent="0.2">
      <c r="A200" s="1479"/>
      <c r="B200" s="1386"/>
      <c r="C200" s="1386"/>
      <c r="D200" s="1386"/>
      <c r="E200" s="1386"/>
      <c r="F200" s="1386"/>
      <c r="G200" s="1386"/>
      <c r="H200" s="1386"/>
      <c r="I200" s="1386"/>
      <c r="J200" s="121"/>
      <c r="K200" s="122"/>
      <c r="L200" s="1223"/>
      <c r="M200" s="60"/>
      <c r="N200" s="60"/>
      <c r="O200" s="27"/>
      <c r="P200" s="25"/>
      <c r="Q200" s="25"/>
      <c r="Y200" s="939"/>
    </row>
    <row r="201" spans="1:25" ht="16.5" customHeight="1" x14ac:dyDescent="0.2">
      <c r="A201" s="398"/>
      <c r="B201" s="355" t="s">
        <v>0</v>
      </c>
      <c r="C201" s="1386" t="s">
        <v>1395</v>
      </c>
      <c r="D201" s="1386"/>
      <c r="E201" s="1386"/>
      <c r="F201" s="1386"/>
      <c r="G201" s="1386"/>
      <c r="H201" s="1386"/>
      <c r="I201" s="1386"/>
      <c r="J201" s="121"/>
      <c r="K201" s="122"/>
      <c r="L201" s="1223"/>
      <c r="M201" s="60"/>
      <c r="N201" s="243" t="s">
        <v>1344</v>
      </c>
      <c r="O201" s="27" t="b">
        <v>0</v>
      </c>
      <c r="P201" s="230">
        <f>IF(O201=TRUE,1,0)</f>
        <v>0</v>
      </c>
      <c r="Q201" s="25"/>
      <c r="W201" s="935" t="str">
        <f>IF(OR(Q201=TRUE,R201="NA"),CONCATENATE(N201," "),"")</f>
        <v/>
      </c>
      <c r="X201" s="234" t="str">
        <f>IF(OR(O201=TRUE,Q201=TRUE,R201="NA"),"",CONCATENATE(N201," "))</f>
        <v xml:space="preserve">S2.11a, </v>
      </c>
      <c r="Y201" s="939" t="s">
        <v>1293</v>
      </c>
    </row>
    <row r="202" spans="1:25" ht="32.25" customHeight="1" x14ac:dyDescent="0.2">
      <c r="A202" s="904"/>
      <c r="B202" s="355"/>
      <c r="C202" s="1386"/>
      <c r="D202" s="1386"/>
      <c r="E202" s="1386"/>
      <c r="F202" s="1386"/>
      <c r="G202" s="1386"/>
      <c r="H202" s="1386"/>
      <c r="I202" s="1386"/>
      <c r="J202" s="426"/>
      <c r="K202" s="129"/>
      <c r="L202" s="1223"/>
      <c r="M202" s="60"/>
      <c r="N202" s="60" t="s">
        <v>1325</v>
      </c>
      <c r="O202" s="27"/>
      <c r="P202" s="25"/>
      <c r="Q202" s="25"/>
      <c r="Y202" s="939"/>
    </row>
    <row r="203" spans="1:25" ht="16.5" customHeight="1" x14ac:dyDescent="0.2">
      <c r="A203" s="904"/>
      <c r="B203" s="355" t="s">
        <v>1</v>
      </c>
      <c r="C203" s="1386" t="s">
        <v>1012</v>
      </c>
      <c r="D203" s="1386"/>
      <c r="E203" s="1386"/>
      <c r="F203" s="1386"/>
      <c r="G203" s="1386"/>
      <c r="H203" s="1386"/>
      <c r="I203" s="1386"/>
      <c r="J203" s="121"/>
      <c r="K203" s="122"/>
      <c r="L203" s="1223"/>
      <c r="M203" s="60"/>
      <c r="N203" s="243" t="s">
        <v>1345</v>
      </c>
      <c r="O203" s="27" t="b">
        <v>0</v>
      </c>
      <c r="P203" s="230">
        <f>IF(O203=TRUE,1,0)</f>
        <v>0</v>
      </c>
      <c r="Q203" s="25"/>
      <c r="W203" s="935" t="str">
        <f>IF(OR(Q203=TRUE,R203="NA"),CONCATENATE(N203," "),"")</f>
        <v/>
      </c>
      <c r="X203" s="234" t="str">
        <f>IF(OR(O203=TRUE,Q203=TRUE,R203="NA"),"",CONCATENATE(N203," "))</f>
        <v xml:space="preserve">S2.11b, </v>
      </c>
      <c r="Y203" s="939" t="s">
        <v>1293</v>
      </c>
    </row>
    <row r="204" spans="1:25" ht="16.5" customHeight="1" x14ac:dyDescent="0.2">
      <c r="A204" s="904"/>
      <c r="B204" s="355"/>
      <c r="C204" s="1386"/>
      <c r="D204" s="1386"/>
      <c r="E204" s="1386"/>
      <c r="F204" s="1386"/>
      <c r="G204" s="1386"/>
      <c r="H204" s="1386"/>
      <c r="I204" s="1386"/>
      <c r="J204" s="426"/>
      <c r="K204" s="122"/>
      <c r="L204" s="1223"/>
      <c r="M204" s="60"/>
      <c r="N204" s="60" t="s">
        <v>1325</v>
      </c>
      <c r="O204" s="27"/>
      <c r="P204" s="25"/>
      <c r="Q204" s="25"/>
      <c r="Y204" s="939"/>
    </row>
    <row r="205" spans="1:25" ht="16.5" customHeight="1" x14ac:dyDescent="0.2">
      <c r="A205" s="904"/>
      <c r="B205" s="355"/>
      <c r="C205" s="1386"/>
      <c r="D205" s="1386"/>
      <c r="E205" s="1386"/>
      <c r="F205" s="1386"/>
      <c r="G205" s="1386"/>
      <c r="H205" s="1386"/>
      <c r="I205" s="1386"/>
      <c r="J205" s="121"/>
      <c r="K205" s="122"/>
      <c r="L205" s="1223"/>
      <c r="M205" s="60"/>
      <c r="N205" s="243"/>
      <c r="O205" s="27"/>
      <c r="P205" s="25"/>
      <c r="Q205" s="25"/>
      <c r="Y205" s="939"/>
    </row>
    <row r="206" spans="1:25" ht="8.65" customHeight="1" x14ac:dyDescent="0.2">
      <c r="A206" s="904"/>
      <c r="B206" s="355"/>
      <c r="C206" s="1386"/>
      <c r="D206" s="1386"/>
      <c r="E206" s="1386"/>
      <c r="F206" s="1386"/>
      <c r="G206" s="1386"/>
      <c r="H206" s="1386"/>
      <c r="I206" s="1386"/>
      <c r="J206" s="121"/>
      <c r="K206" s="122"/>
      <c r="L206" s="1223"/>
      <c r="M206" s="60"/>
      <c r="N206" s="243"/>
      <c r="O206" s="27"/>
      <c r="P206" s="25"/>
      <c r="Q206" s="25"/>
      <c r="Y206" s="939"/>
    </row>
    <row r="207" spans="1:25" ht="16.5" customHeight="1" x14ac:dyDescent="0.2">
      <c r="A207" s="904"/>
      <c r="B207" s="355" t="s">
        <v>3</v>
      </c>
      <c r="C207" s="1386" t="s">
        <v>1013</v>
      </c>
      <c r="D207" s="1386"/>
      <c r="E207" s="1386"/>
      <c r="F207" s="1386"/>
      <c r="G207" s="1386"/>
      <c r="H207" s="1386"/>
      <c r="I207" s="1386"/>
      <c r="J207" s="121"/>
      <c r="K207" s="122"/>
      <c r="L207" s="1223"/>
      <c r="M207" s="60"/>
      <c r="N207" s="243" t="s">
        <v>1346</v>
      </c>
      <c r="O207" s="27" t="b">
        <v>0</v>
      </c>
      <c r="P207" s="230">
        <f>IF(O207=TRUE,1,0)</f>
        <v>0</v>
      </c>
      <c r="Q207" s="25"/>
      <c r="W207" s="935" t="str">
        <f>IF(OR(Q207=TRUE,R207="NA"),CONCATENATE(N207," "),"")</f>
        <v/>
      </c>
      <c r="X207" s="234" t="str">
        <f>IF(OR(O207=TRUE,Q207=TRUE,R207="NA"),"",CONCATENATE(N207," "))</f>
        <v xml:space="preserve">S2.11c, </v>
      </c>
      <c r="Y207" s="939" t="s">
        <v>1294</v>
      </c>
    </row>
    <row r="208" spans="1:25" ht="16.5" customHeight="1" x14ac:dyDescent="0.2">
      <c r="A208" s="904"/>
      <c r="B208" s="355"/>
      <c r="C208" s="1386"/>
      <c r="D208" s="1386"/>
      <c r="E208" s="1386"/>
      <c r="F208" s="1386"/>
      <c r="G208" s="1386"/>
      <c r="H208" s="1386"/>
      <c r="I208" s="1386"/>
      <c r="J208" s="121"/>
      <c r="K208" s="122"/>
      <c r="L208" s="1223"/>
      <c r="M208" s="60"/>
      <c r="N208" s="60" t="s">
        <v>1325</v>
      </c>
      <c r="O208" s="27"/>
      <c r="P208" s="25"/>
      <c r="Q208" s="25"/>
      <c r="Y208" s="939"/>
    </row>
    <row r="209" spans="1:30" ht="16.5" customHeight="1" x14ac:dyDescent="0.2">
      <c r="A209" s="904"/>
      <c r="B209" s="355" t="s">
        <v>4</v>
      </c>
      <c r="C209" s="1386" t="s">
        <v>1014</v>
      </c>
      <c r="D209" s="1386"/>
      <c r="E209" s="1386"/>
      <c r="F209" s="1386"/>
      <c r="G209" s="1386"/>
      <c r="H209" s="1386"/>
      <c r="I209" s="1386"/>
      <c r="J209" s="121"/>
      <c r="K209" s="122"/>
      <c r="L209" s="1223"/>
      <c r="M209" s="60"/>
      <c r="N209" s="243" t="s">
        <v>1347</v>
      </c>
      <c r="O209" s="27" t="b">
        <v>0</v>
      </c>
      <c r="P209" s="230">
        <f>IF(O209=TRUE,1,0)</f>
        <v>0</v>
      </c>
      <c r="Q209" s="25"/>
      <c r="W209" s="935" t="str">
        <f>IF(OR(Q209=TRUE,R209="NA"),CONCATENATE(N209," "),"")</f>
        <v/>
      </c>
      <c r="X209" s="234" t="str">
        <f>IF(OR(O209=TRUE,Q209=TRUE,R209="NA"),"",CONCATENATE(N209," "))</f>
        <v xml:space="preserve">S2.11d, </v>
      </c>
      <c r="Y209" s="939" t="s">
        <v>1295</v>
      </c>
    </row>
    <row r="210" spans="1:30" ht="16.5" customHeight="1" x14ac:dyDescent="0.2">
      <c r="A210" s="904"/>
      <c r="B210" s="355"/>
      <c r="C210" s="1386"/>
      <c r="D210" s="1386"/>
      <c r="E210" s="1386"/>
      <c r="F210" s="1386"/>
      <c r="G210" s="1386"/>
      <c r="H210" s="1386"/>
      <c r="I210" s="1386"/>
      <c r="J210" s="121"/>
      <c r="K210" s="122"/>
      <c r="L210" s="1223"/>
      <c r="M210" s="60"/>
      <c r="N210" s="60" t="s">
        <v>1325</v>
      </c>
      <c r="Y210" s="939"/>
    </row>
    <row r="211" spans="1:30" ht="16.5" customHeight="1" x14ac:dyDescent="0.2">
      <c r="A211" s="904"/>
      <c r="B211" s="355" t="s">
        <v>27</v>
      </c>
      <c r="C211" s="1386" t="s">
        <v>532</v>
      </c>
      <c r="D211" s="1500"/>
      <c r="E211" s="1500"/>
      <c r="F211" s="1500"/>
      <c r="G211" s="1500"/>
      <c r="H211" s="1500"/>
      <c r="I211" s="1501"/>
      <c r="J211" s="431"/>
      <c r="K211" s="432"/>
      <c r="L211" s="1223"/>
      <c r="M211" s="60"/>
      <c r="N211" s="60"/>
      <c r="Y211" s="939"/>
      <c r="AA211" s="1002"/>
    </row>
    <row r="212" spans="1:30" ht="16.5" customHeight="1" x14ac:dyDescent="0.2">
      <c r="A212" s="904"/>
      <c r="B212" s="355"/>
      <c r="C212" s="1510"/>
      <c r="D212" s="1510"/>
      <c r="E212" s="1510"/>
      <c r="F212" s="1510"/>
      <c r="G212" s="1510"/>
      <c r="H212" s="1510"/>
      <c r="I212" s="1511"/>
      <c r="J212" s="431"/>
      <c r="K212" s="432"/>
      <c r="L212" s="1223"/>
      <c r="M212" s="60"/>
      <c r="N212" s="60"/>
      <c r="Y212" s="939"/>
      <c r="AA212" s="1002"/>
    </row>
    <row r="213" spans="1:30" ht="16.5" customHeight="1" x14ac:dyDescent="0.2">
      <c r="A213" s="1376" t="s">
        <v>1326</v>
      </c>
      <c r="B213" s="1240" t="s">
        <v>464</v>
      </c>
      <c r="C213" s="1240"/>
      <c r="D213" s="1240"/>
      <c r="E213" s="1240"/>
      <c r="F213" s="1240"/>
      <c r="G213" s="1240"/>
      <c r="H213" s="1240"/>
      <c r="I213" s="1241"/>
      <c r="J213" s="1143" t="s">
        <v>450</v>
      </c>
      <c r="K213" s="1409"/>
      <c r="L213" s="1237"/>
      <c r="M213" s="60"/>
      <c r="N213" s="60"/>
      <c r="Y213" s="939"/>
      <c r="AA213" s="1002"/>
    </row>
    <row r="214" spans="1:30" ht="16.5" customHeight="1" thickBot="1" x14ac:dyDescent="0.25">
      <c r="A214" s="1377"/>
      <c r="B214" s="1242"/>
      <c r="C214" s="1242"/>
      <c r="D214" s="1242"/>
      <c r="E214" s="1242"/>
      <c r="F214" s="1242"/>
      <c r="G214" s="1242"/>
      <c r="H214" s="1242"/>
      <c r="I214" s="1243"/>
      <c r="J214" s="1145"/>
      <c r="K214" s="1410"/>
      <c r="L214" s="1463"/>
      <c r="M214" s="60"/>
      <c r="N214" s="60"/>
      <c r="Y214" s="939"/>
      <c r="AA214" s="1002"/>
    </row>
    <row r="215" spans="1:30" ht="16.5" customHeight="1" x14ac:dyDescent="0.2">
      <c r="A215" s="1512" t="s">
        <v>30</v>
      </c>
      <c r="B215" s="1513"/>
      <c r="C215" s="1513"/>
      <c r="D215" s="1513"/>
      <c r="E215" s="1513"/>
      <c r="F215" s="1513"/>
      <c r="G215" s="1513"/>
      <c r="H215" s="1513"/>
      <c r="I215" s="1513"/>
      <c r="J215" s="293"/>
      <c r="K215" s="289"/>
      <c r="L215" s="290"/>
      <c r="M215" s="60"/>
      <c r="N215" s="56" t="s">
        <v>234</v>
      </c>
      <c r="O215" s="41">
        <f>O217+O257</f>
        <v>16</v>
      </c>
      <c r="P215" s="41">
        <f>P217+P257</f>
        <v>0</v>
      </c>
      <c r="Q215" s="41">
        <f>Q217+Q257</f>
        <v>0</v>
      </c>
      <c r="R215" s="191">
        <f>(P215+Q215)/O215</f>
        <v>0</v>
      </c>
      <c r="S215" s="41">
        <f>COUNTIF(S217:S257,"Y")</f>
        <v>0</v>
      </c>
      <c r="T215" s="41">
        <f>COUNTA(S217:S257)</f>
        <v>2</v>
      </c>
      <c r="U215" s="41">
        <f>COUNTIF(U217:U257,"true")</f>
        <v>0</v>
      </c>
      <c r="V215" s="41">
        <f>V217+V257</f>
        <v>0</v>
      </c>
      <c r="Y215" s="939"/>
    </row>
    <row r="216" spans="1:30" s="22" customFormat="1" ht="16.5" customHeight="1" x14ac:dyDescent="0.2">
      <c r="A216" s="1514"/>
      <c r="B216" s="1515"/>
      <c r="C216" s="1515"/>
      <c r="D216" s="1515"/>
      <c r="E216" s="1515"/>
      <c r="F216" s="1515"/>
      <c r="G216" s="1515"/>
      <c r="H216" s="1515"/>
      <c r="I216" s="1515"/>
      <c r="J216" s="294"/>
      <c r="K216" s="294"/>
      <c r="L216" s="295"/>
      <c r="M216" s="62"/>
      <c r="N216" s="62"/>
      <c r="O216" s="6"/>
      <c r="P216" s="6"/>
      <c r="Q216" s="6"/>
      <c r="R216" s="6"/>
      <c r="S216" s="6"/>
      <c r="T216" s="6"/>
      <c r="U216" s="6"/>
      <c r="V216" s="4"/>
      <c r="W216" s="6"/>
      <c r="X216" s="937"/>
      <c r="Y216" s="940"/>
      <c r="Z216" s="530"/>
      <c r="AA216" s="1000"/>
      <c r="AB216" s="531"/>
      <c r="AC216" s="531"/>
      <c r="AD216" s="18"/>
    </row>
    <row r="217" spans="1:30" ht="14.25" customHeight="1" x14ac:dyDescent="0.2">
      <c r="A217" s="1260">
        <v>3</v>
      </c>
      <c r="B217" s="1261" t="s">
        <v>1305</v>
      </c>
      <c r="C217" s="1261"/>
      <c r="D217" s="1261"/>
      <c r="E217" s="1261"/>
      <c r="F217" s="1261"/>
      <c r="G217" s="1261"/>
      <c r="H217" s="1261"/>
      <c r="I217" s="1261"/>
      <c r="J217" s="1151">
        <f>R217</f>
        <v>0</v>
      </c>
      <c r="K217" s="1495"/>
      <c r="L217" s="1244" t="str">
        <f>IF(J217&lt;0.6,"&lt;&lt; Insufficient control features","")</f>
        <v>&lt;&lt; Insufficient control features</v>
      </c>
      <c r="M217" s="57"/>
      <c r="N217" s="59" t="s">
        <v>236</v>
      </c>
      <c r="O217" s="47">
        <f>COUNTA(O222:O250)</f>
        <v>7</v>
      </c>
      <c r="P217" s="174">
        <f>IF(U217=TRUE,0,SUM(P222:P250)-V217)</f>
        <v>0</v>
      </c>
      <c r="Q217" s="13">
        <f>IF(U217=TRUE,0,COUNTIF(Q222:Q250,TRUE))</f>
        <v>0</v>
      </c>
      <c r="R217" s="192">
        <f>IF(O217=Q217,1,ROUNDUP((P217+Q217)/O217,2))</f>
        <v>0</v>
      </c>
      <c r="S217" s="13" t="str">
        <f>IF(R217&gt;=$S$13,"Y","N")</f>
        <v>N</v>
      </c>
      <c r="U217" s="34"/>
      <c r="V217" s="571">
        <f>COUNTIF(V222:V250,"TRUE")</f>
        <v>0</v>
      </c>
      <c r="W217" s="34" t="str">
        <f>W222&amp;W228&amp;W230&amp;W233&amp;W245&amp;W247&amp;W250</f>
        <v/>
      </c>
      <c r="X217" s="34" t="str">
        <f>X222&amp;X228&amp;X230&amp;X233&amp;X245&amp;X247&amp;X250</f>
        <v xml:space="preserve">S3.1a, S3.1b, S3.2, S3.3, S3.4, S3.5, S3.6, </v>
      </c>
      <c r="Y217" s="939" t="s">
        <v>937</v>
      </c>
      <c r="Z217" s="530"/>
      <c r="AA217" s="1000"/>
      <c r="AD217" s="531"/>
    </row>
    <row r="218" spans="1:30" ht="16.5" customHeight="1" x14ac:dyDescent="0.2">
      <c r="A218" s="1133"/>
      <c r="B218" s="1257"/>
      <c r="C218" s="1257"/>
      <c r="D218" s="1257"/>
      <c r="E218" s="1257"/>
      <c r="F218" s="1257"/>
      <c r="G218" s="1257"/>
      <c r="H218" s="1257"/>
      <c r="I218" s="1257"/>
      <c r="J218" s="1393"/>
      <c r="K218" s="1496"/>
      <c r="L218" s="1245"/>
      <c r="M218" s="57"/>
      <c r="N218" s="62"/>
      <c r="O218" s="4"/>
      <c r="Y218" s="939"/>
      <c r="Z218" s="530"/>
      <c r="AA218" s="1000"/>
    </row>
    <row r="219" spans="1:30" ht="16.5" customHeight="1" x14ac:dyDescent="0.2">
      <c r="A219" s="1133"/>
      <c r="B219" s="1257"/>
      <c r="C219" s="1257"/>
      <c r="D219" s="1257"/>
      <c r="E219" s="1257"/>
      <c r="F219" s="1257"/>
      <c r="G219" s="1257"/>
      <c r="H219" s="1257"/>
      <c r="I219" s="1257"/>
      <c r="J219" s="1393"/>
      <c r="K219" s="1496"/>
      <c r="L219" s="1245"/>
      <c r="M219" s="57"/>
      <c r="N219" s="62"/>
      <c r="O219" s="4"/>
      <c r="Y219" s="939"/>
      <c r="Z219" s="530"/>
      <c r="AA219" s="1000"/>
    </row>
    <row r="220" spans="1:30" ht="16.5" customHeight="1" x14ac:dyDescent="0.2">
      <c r="A220" s="1133"/>
      <c r="B220" s="1257"/>
      <c r="C220" s="1257"/>
      <c r="D220" s="1257"/>
      <c r="E220" s="1257"/>
      <c r="F220" s="1257"/>
      <c r="G220" s="1257"/>
      <c r="H220" s="1257"/>
      <c r="I220" s="1257"/>
      <c r="J220" s="1395"/>
      <c r="K220" s="1497"/>
      <c r="L220" s="1246"/>
      <c r="M220" s="25"/>
      <c r="N220" s="25"/>
      <c r="Y220" s="939"/>
      <c r="Z220" s="530"/>
      <c r="AA220" s="1000"/>
    </row>
    <row r="221" spans="1:30" ht="16.5" customHeight="1" x14ac:dyDescent="0.2">
      <c r="A221" s="433">
        <v>3.1</v>
      </c>
      <c r="B221" s="1476" t="s">
        <v>31</v>
      </c>
      <c r="C221" s="1476"/>
      <c r="D221" s="1476"/>
      <c r="E221" s="1476"/>
      <c r="F221" s="1476"/>
      <c r="G221" s="1476"/>
      <c r="H221" s="1476"/>
      <c r="I221" s="1476"/>
      <c r="J221" s="119"/>
      <c r="K221" s="120"/>
      <c r="L221" s="1236"/>
      <c r="M221" s="27"/>
      <c r="N221" s="27"/>
      <c r="O221" s="27"/>
      <c r="P221" s="25"/>
      <c r="Q221" s="25"/>
      <c r="Y221" s="939"/>
    </row>
    <row r="222" spans="1:30" ht="16.5" customHeight="1" x14ac:dyDescent="0.2">
      <c r="A222" s="398"/>
      <c r="B222" s="321" t="s">
        <v>0</v>
      </c>
      <c r="C222" s="1386" t="s">
        <v>1015</v>
      </c>
      <c r="D222" s="1386"/>
      <c r="E222" s="1386"/>
      <c r="F222" s="1386"/>
      <c r="G222" s="1386"/>
      <c r="H222" s="1386"/>
      <c r="I222" s="1386"/>
      <c r="J222" s="121"/>
      <c r="K222" s="122"/>
      <c r="L222" s="1237"/>
      <c r="M222" s="27"/>
      <c r="N222" s="243" t="s">
        <v>644</v>
      </c>
      <c r="O222" s="27" t="b">
        <v>0</v>
      </c>
      <c r="P222" s="230">
        <f>IF(O222=TRUE,1,0)</f>
        <v>0</v>
      </c>
      <c r="Q222" s="25"/>
      <c r="W222" s="935" t="str">
        <f>IF(OR(Q222=TRUE,R222="NA"),CONCATENATE(N222," "),"")</f>
        <v/>
      </c>
      <c r="X222" s="234" t="str">
        <f>IF(OR(O222=TRUE,Q222=TRUE,R222="NA"),"",CONCATENATE(N222," "))</f>
        <v xml:space="preserve">S3.1a, </v>
      </c>
      <c r="Y222" s="939" t="s">
        <v>926</v>
      </c>
    </row>
    <row r="223" spans="1:30" ht="16.5" customHeight="1" x14ac:dyDescent="0.2">
      <c r="A223" s="398"/>
      <c r="B223" s="321"/>
      <c r="C223" s="1386"/>
      <c r="D223" s="1386"/>
      <c r="E223" s="1386"/>
      <c r="F223" s="1386"/>
      <c r="G223" s="1386"/>
      <c r="H223" s="1386"/>
      <c r="I223" s="1386"/>
      <c r="J223" s="121"/>
      <c r="K223" s="122"/>
      <c r="L223" s="1237"/>
      <c r="M223" s="27"/>
      <c r="N223" s="27"/>
      <c r="O223" s="27"/>
      <c r="P223" s="25"/>
      <c r="Q223" s="25"/>
      <c r="Y223" s="939"/>
    </row>
    <row r="224" spans="1:30" ht="16.5" customHeight="1" x14ac:dyDescent="0.2">
      <c r="A224" s="398"/>
      <c r="B224" s="321"/>
      <c r="C224" s="1386"/>
      <c r="D224" s="1386"/>
      <c r="E224" s="1386"/>
      <c r="F224" s="1386"/>
      <c r="G224" s="1386"/>
      <c r="H224" s="1386"/>
      <c r="I224" s="1386"/>
      <c r="J224" s="121"/>
      <c r="K224" s="122"/>
      <c r="L224" s="1237"/>
      <c r="M224" s="27"/>
      <c r="N224" s="27"/>
      <c r="O224" s="27"/>
      <c r="P224" s="25"/>
      <c r="Q224" s="25"/>
      <c r="Y224" s="939"/>
    </row>
    <row r="225" spans="1:30" ht="16.5" customHeight="1" x14ac:dyDescent="0.2">
      <c r="A225" s="398"/>
      <c r="B225" s="321"/>
      <c r="C225" s="1475" t="s">
        <v>253</v>
      </c>
      <c r="D225" s="1475"/>
      <c r="E225" s="1475"/>
      <c r="F225" s="1475"/>
      <c r="G225" s="1475"/>
      <c r="H225" s="1475"/>
      <c r="I225" s="1475"/>
      <c r="J225" s="121"/>
      <c r="K225" s="122"/>
      <c r="L225" s="1237"/>
      <c r="M225" s="27"/>
      <c r="N225" s="27"/>
      <c r="O225" s="27"/>
      <c r="P225" s="25"/>
      <c r="Q225" s="25"/>
      <c r="Y225" s="939"/>
    </row>
    <row r="226" spans="1:30" ht="16.5" customHeight="1" x14ac:dyDescent="0.2">
      <c r="A226" s="398"/>
      <c r="B226" s="321"/>
      <c r="C226" s="1475" t="s">
        <v>1016</v>
      </c>
      <c r="D226" s="1475"/>
      <c r="E226" s="1475"/>
      <c r="F226" s="1475"/>
      <c r="G226" s="1475"/>
      <c r="H226" s="1475"/>
      <c r="I226" s="1475"/>
      <c r="J226" s="121"/>
      <c r="K226" s="122"/>
      <c r="L226" s="1237"/>
      <c r="M226" s="27"/>
      <c r="N226" s="27"/>
      <c r="O226" s="27"/>
      <c r="P226" s="25"/>
      <c r="Q226" s="25"/>
      <c r="Y226" s="939"/>
    </row>
    <row r="227" spans="1:30" ht="16.5" customHeight="1" x14ac:dyDescent="0.2">
      <c r="A227" s="398"/>
      <c r="B227" s="321"/>
      <c r="C227" s="1475" t="s">
        <v>1317</v>
      </c>
      <c r="D227" s="1475"/>
      <c r="E227" s="1475"/>
      <c r="F227" s="1475"/>
      <c r="G227" s="1475"/>
      <c r="H227" s="1475"/>
      <c r="I227" s="1475"/>
      <c r="J227" s="121"/>
      <c r="K227" s="122"/>
      <c r="L227" s="1237"/>
      <c r="M227" s="27"/>
      <c r="N227" s="27"/>
      <c r="O227" s="27"/>
      <c r="P227" s="25"/>
      <c r="Q227" s="25"/>
      <c r="Y227" s="939"/>
    </row>
    <row r="228" spans="1:30" ht="16.5" customHeight="1" x14ac:dyDescent="0.2">
      <c r="A228" s="398"/>
      <c r="B228" s="321" t="s">
        <v>1</v>
      </c>
      <c r="C228" s="1386" t="s">
        <v>32</v>
      </c>
      <c r="D228" s="1386"/>
      <c r="E228" s="1386"/>
      <c r="F228" s="1386"/>
      <c r="G228" s="1386"/>
      <c r="H228" s="1386"/>
      <c r="I228" s="1386"/>
      <c r="J228" s="121"/>
      <c r="K228" s="122"/>
      <c r="L228" s="1237"/>
      <c r="M228" s="27"/>
      <c r="N228" s="243" t="s">
        <v>645</v>
      </c>
      <c r="O228" s="27" t="b">
        <v>0</v>
      </c>
      <c r="P228" s="230">
        <f>IF(O228=TRUE,1,0)</f>
        <v>0</v>
      </c>
      <c r="Q228" s="25"/>
      <c r="W228" s="935" t="str">
        <f>IF(OR(Q228=TRUE,R228="NA"),CONCATENATE(N228," "),"")</f>
        <v/>
      </c>
      <c r="X228" s="234" t="str">
        <f>IF(OR(O228=TRUE,Q228=TRUE,R228="NA"),"",CONCATENATE(N228," "))</f>
        <v xml:space="preserve">S3.1b, </v>
      </c>
      <c r="Y228" s="939"/>
    </row>
    <row r="229" spans="1:30" x14ac:dyDescent="0.2">
      <c r="A229" s="405"/>
      <c r="B229" s="411"/>
      <c r="C229" s="1387"/>
      <c r="D229" s="1387"/>
      <c r="E229" s="1387"/>
      <c r="F229" s="1387"/>
      <c r="G229" s="1387"/>
      <c r="H229" s="1387"/>
      <c r="I229" s="1387"/>
      <c r="J229" s="123"/>
      <c r="K229" s="124"/>
      <c r="L229" s="1237"/>
      <c r="M229" s="27"/>
      <c r="N229" s="27"/>
      <c r="O229" s="27"/>
      <c r="P229" s="25"/>
      <c r="Q229" s="25"/>
      <c r="Y229" s="939"/>
    </row>
    <row r="230" spans="1:30" ht="16.5" customHeight="1" x14ac:dyDescent="0.2">
      <c r="A230" s="1376">
        <v>3.2</v>
      </c>
      <c r="B230" s="1126" t="s">
        <v>1515</v>
      </c>
      <c r="C230" s="1126"/>
      <c r="D230" s="1126"/>
      <c r="E230" s="1126"/>
      <c r="F230" s="1126"/>
      <c r="G230" s="1126"/>
      <c r="H230" s="1126"/>
      <c r="I230" s="1126"/>
      <c r="J230" s="125"/>
      <c r="K230" s="126"/>
      <c r="L230" s="1237"/>
      <c r="M230" s="27"/>
      <c r="N230" s="243" t="s">
        <v>646</v>
      </c>
      <c r="O230" s="27" t="b">
        <v>0</v>
      </c>
      <c r="P230" s="230">
        <f>IF(O230=TRUE,1,0)</f>
        <v>0</v>
      </c>
      <c r="Q230" s="233" t="b">
        <v>0</v>
      </c>
      <c r="V230" s="152" t="str">
        <f>IF(AND(O230=TRUE,Q230=TRUE),TRUE,"")</f>
        <v/>
      </c>
      <c r="W230" s="935" t="str">
        <f>IF(OR(Q230=TRUE,R230="NA"),CONCATENATE(N230," "),"")</f>
        <v/>
      </c>
      <c r="X230" s="234" t="str">
        <f>IF(OR(O230=TRUE,Q230=TRUE,R230="NA"),"",CONCATENATE(N230," "))</f>
        <v xml:space="preserve">S3.2, </v>
      </c>
      <c r="Y230" s="939" t="s">
        <v>938</v>
      </c>
    </row>
    <row r="231" spans="1:30" ht="16.5" customHeight="1" x14ac:dyDescent="0.2">
      <c r="A231" s="1376"/>
      <c r="B231" s="1386"/>
      <c r="C231" s="1386"/>
      <c r="D231" s="1386"/>
      <c r="E231" s="1386"/>
      <c r="F231" s="1386"/>
      <c r="G231" s="1386"/>
      <c r="H231" s="1386"/>
      <c r="I231" s="1386"/>
      <c r="J231" s="121"/>
      <c r="K231" s="122"/>
      <c r="L231" s="1237"/>
      <c r="M231" s="27"/>
      <c r="N231" s="27"/>
      <c r="O231" s="27"/>
      <c r="P231" s="25"/>
      <c r="Q231" s="25"/>
      <c r="Y231" s="939"/>
    </row>
    <row r="232" spans="1:30" ht="16.5" customHeight="1" x14ac:dyDescent="0.2">
      <c r="A232" s="1376"/>
      <c r="B232" s="1387"/>
      <c r="C232" s="1387"/>
      <c r="D232" s="1387"/>
      <c r="E232" s="1387"/>
      <c r="F232" s="1387"/>
      <c r="G232" s="1387"/>
      <c r="H232" s="1387"/>
      <c r="I232" s="1387"/>
      <c r="J232" s="162" t="str">
        <f>IF(AND(V230=TRUE),"! Select only one","")</f>
        <v/>
      </c>
      <c r="K232" s="163"/>
      <c r="L232" s="1237"/>
      <c r="M232" s="27"/>
      <c r="N232" s="27"/>
      <c r="O232" s="27"/>
      <c r="P232" s="25"/>
      <c r="Q232" s="25"/>
      <c r="Y232" s="939"/>
    </row>
    <row r="233" spans="1:30" s="18" customFormat="1" ht="16.5" customHeight="1" x14ac:dyDescent="0.2">
      <c r="A233" s="1478">
        <v>3.3</v>
      </c>
      <c r="B233" s="1490" t="s">
        <v>799</v>
      </c>
      <c r="C233" s="1490"/>
      <c r="D233" s="1490"/>
      <c r="E233" s="1490"/>
      <c r="F233" s="1490"/>
      <c r="G233" s="1490"/>
      <c r="H233" s="1490"/>
      <c r="I233" s="1490"/>
      <c r="J233" s="125"/>
      <c r="K233" s="126"/>
      <c r="L233" s="1237"/>
      <c r="M233" s="27"/>
      <c r="N233" s="243" t="s">
        <v>647</v>
      </c>
      <c r="O233" s="234" t="b">
        <v>0</v>
      </c>
      <c r="P233" s="230">
        <f>IF(O233=TRUE,1,0)</f>
        <v>0</v>
      </c>
      <c r="Q233" s="108"/>
      <c r="R233" s="17"/>
      <c r="S233" s="17"/>
      <c r="T233" s="17"/>
      <c r="U233" s="17"/>
      <c r="V233" s="4"/>
      <c r="W233" s="935" t="str">
        <f>IF(OR(Q233=TRUE,R233="NA"),CONCATENATE(N233," "),"")</f>
        <v/>
      </c>
      <c r="X233" s="234" t="str">
        <f>IF(OR(O233=TRUE,Q233=TRUE,R233="NA"),"",CONCATENATE(N233," "))</f>
        <v xml:space="preserve">S3.3, </v>
      </c>
      <c r="Y233" s="927" t="s">
        <v>927</v>
      </c>
      <c r="Z233" s="280"/>
      <c r="AA233" s="1003"/>
    </row>
    <row r="234" spans="1:30" s="18" customFormat="1" ht="16.5" customHeight="1" x14ac:dyDescent="0.2">
      <c r="A234" s="1479"/>
      <c r="B234" s="1475"/>
      <c r="C234" s="1475"/>
      <c r="D234" s="1475"/>
      <c r="E234" s="1475"/>
      <c r="F234" s="1475"/>
      <c r="G234" s="1475"/>
      <c r="H234" s="1475"/>
      <c r="I234" s="1475"/>
      <c r="J234" s="121"/>
      <c r="K234" s="122"/>
      <c r="L234" s="1237"/>
      <c r="M234" s="27"/>
      <c r="N234" s="27"/>
      <c r="O234" s="235"/>
      <c r="P234" s="108"/>
      <c r="Q234" s="108"/>
      <c r="R234" s="17"/>
      <c r="S234" s="17"/>
      <c r="T234" s="17"/>
      <c r="U234" s="17"/>
      <c r="V234" s="4"/>
      <c r="W234" s="17"/>
      <c r="X234" s="17"/>
      <c r="Y234" s="927"/>
      <c r="Z234" s="280"/>
      <c r="AA234" s="1003"/>
    </row>
    <row r="235" spans="1:30" s="18" customFormat="1" ht="16.5" customHeight="1" x14ac:dyDescent="0.2">
      <c r="A235" s="1479"/>
      <c r="B235" s="1475"/>
      <c r="C235" s="1475"/>
      <c r="D235" s="1475"/>
      <c r="E235" s="1475"/>
      <c r="F235" s="1475"/>
      <c r="G235" s="1475"/>
      <c r="H235" s="1475"/>
      <c r="I235" s="1475"/>
      <c r="J235" s="121"/>
      <c r="K235" s="122"/>
      <c r="L235" s="1237"/>
      <c r="M235" s="27"/>
      <c r="N235" s="27"/>
      <c r="O235" s="235"/>
      <c r="P235" s="108"/>
      <c r="Q235" s="108"/>
      <c r="R235" s="17"/>
      <c r="S235" s="17"/>
      <c r="T235" s="17"/>
      <c r="U235" s="17"/>
      <c r="V235" s="4"/>
      <c r="W235" s="17"/>
      <c r="X235" s="17"/>
      <c r="Y235" s="927"/>
      <c r="Z235" s="280"/>
      <c r="AA235" s="1003"/>
    </row>
    <row r="236" spans="1:30" s="18" customFormat="1" ht="16.5" customHeight="1" x14ac:dyDescent="0.2">
      <c r="A236" s="1479"/>
      <c r="B236" s="1475"/>
      <c r="C236" s="1475"/>
      <c r="D236" s="1475"/>
      <c r="E236" s="1475"/>
      <c r="F236" s="1475"/>
      <c r="G236" s="1475"/>
      <c r="H236" s="1475"/>
      <c r="I236" s="1475"/>
      <c r="J236" s="121"/>
      <c r="K236" s="122"/>
      <c r="L236" s="1237"/>
      <c r="M236" s="27"/>
      <c r="N236" s="27"/>
      <c r="O236" s="235"/>
      <c r="P236" s="108"/>
      <c r="Q236" s="108"/>
      <c r="R236" s="17"/>
      <c r="S236" s="17"/>
      <c r="T236" s="17"/>
      <c r="U236" s="17"/>
      <c r="V236" s="4"/>
      <c r="W236" s="17"/>
      <c r="X236" s="17"/>
      <c r="Y236" s="927"/>
      <c r="Z236" s="280"/>
      <c r="AA236" s="1003"/>
    </row>
    <row r="237" spans="1:30" s="20" customFormat="1" ht="16.5" customHeight="1" x14ac:dyDescent="0.2">
      <c r="A237" s="1479"/>
      <c r="B237" s="606" t="s">
        <v>0</v>
      </c>
      <c r="C237" s="1475" t="s">
        <v>266</v>
      </c>
      <c r="D237" s="1475"/>
      <c r="E237" s="1475"/>
      <c r="F237" s="1475"/>
      <c r="G237" s="1475"/>
      <c r="H237" s="1475"/>
      <c r="I237" s="1475"/>
      <c r="J237" s="121"/>
      <c r="K237" s="122"/>
      <c r="L237" s="1237"/>
      <c r="M237" s="27"/>
      <c r="N237" s="27"/>
      <c r="O237" s="235"/>
      <c r="P237" s="25"/>
      <c r="Q237" s="25"/>
      <c r="R237" s="19"/>
      <c r="S237" s="19"/>
      <c r="T237" s="19"/>
      <c r="U237" s="19"/>
      <c r="V237" s="4"/>
      <c r="W237" s="19"/>
      <c r="X237" s="941"/>
      <c r="Y237" s="942"/>
      <c r="Z237" s="532"/>
      <c r="AA237" s="1003"/>
      <c r="AB237" s="533"/>
      <c r="AC237" s="533"/>
      <c r="AD237" s="18"/>
    </row>
    <row r="238" spans="1:30" s="20" customFormat="1" ht="16.5" customHeight="1" x14ac:dyDescent="0.2">
      <c r="A238" s="1479"/>
      <c r="B238" s="606" t="s">
        <v>1</v>
      </c>
      <c r="C238" s="1386" t="s">
        <v>1017</v>
      </c>
      <c r="D238" s="1386"/>
      <c r="E238" s="1386"/>
      <c r="F238" s="1386"/>
      <c r="G238" s="1386"/>
      <c r="H238" s="1386"/>
      <c r="I238" s="1386"/>
      <c r="J238" s="121"/>
      <c r="K238" s="122"/>
      <c r="L238" s="1237"/>
      <c r="M238" s="27"/>
      <c r="N238" s="27"/>
      <c r="O238" s="235"/>
      <c r="P238" s="25"/>
      <c r="Q238" s="25"/>
      <c r="R238" s="19"/>
      <c r="S238" s="19"/>
      <c r="T238" s="19"/>
      <c r="U238" s="19"/>
      <c r="V238" s="4"/>
      <c r="W238" s="19"/>
      <c r="X238" s="941"/>
      <c r="Y238" s="942"/>
      <c r="Z238" s="532"/>
      <c r="AA238" s="1003"/>
      <c r="AB238" s="533"/>
      <c r="AC238" s="533"/>
      <c r="AD238" s="533"/>
    </row>
    <row r="239" spans="1:30" s="20" customFormat="1" ht="16.5" customHeight="1" x14ac:dyDescent="0.2">
      <c r="A239" s="1479"/>
      <c r="B239" s="606"/>
      <c r="C239" s="1386"/>
      <c r="D239" s="1386"/>
      <c r="E239" s="1386"/>
      <c r="F239" s="1386"/>
      <c r="G239" s="1386"/>
      <c r="H239" s="1386"/>
      <c r="I239" s="1386"/>
      <c r="J239" s="121"/>
      <c r="K239" s="122"/>
      <c r="L239" s="1237"/>
      <c r="M239" s="27"/>
      <c r="N239" s="27"/>
      <c r="O239" s="235"/>
      <c r="P239" s="25"/>
      <c r="Q239" s="25"/>
      <c r="R239" s="19"/>
      <c r="S239" s="19"/>
      <c r="T239" s="19"/>
      <c r="U239" s="19"/>
      <c r="V239" s="4"/>
      <c r="W239" s="19"/>
      <c r="X239" s="941"/>
      <c r="Y239" s="942"/>
      <c r="Z239" s="532"/>
      <c r="AA239" s="1003"/>
      <c r="AB239" s="533"/>
      <c r="AC239" s="533"/>
      <c r="AD239" s="533"/>
    </row>
    <row r="240" spans="1:30" s="20" customFormat="1" ht="16.5" customHeight="1" x14ac:dyDescent="0.2">
      <c r="A240" s="1479"/>
      <c r="B240" s="606" t="s">
        <v>3</v>
      </c>
      <c r="C240" s="1384" t="s">
        <v>432</v>
      </c>
      <c r="D240" s="1384"/>
      <c r="E240" s="1384"/>
      <c r="F240" s="1384"/>
      <c r="G240" s="1384"/>
      <c r="H240" s="1384"/>
      <c r="I240" s="1384"/>
      <c r="J240" s="121"/>
      <c r="K240" s="122"/>
      <c r="L240" s="1237"/>
      <c r="M240" s="27"/>
      <c r="N240" s="27"/>
      <c r="O240" s="235"/>
      <c r="P240" s="25"/>
      <c r="Q240" s="25"/>
      <c r="R240" s="19"/>
      <c r="S240" s="19"/>
      <c r="T240" s="19"/>
      <c r="U240" s="19"/>
      <c r="V240" s="4"/>
      <c r="W240" s="19"/>
      <c r="X240" s="941"/>
      <c r="Y240" s="942"/>
      <c r="Z240" s="532"/>
      <c r="AA240" s="1003"/>
      <c r="AB240" s="533"/>
      <c r="AC240" s="533"/>
      <c r="AD240" s="533"/>
    </row>
    <row r="241" spans="1:30" s="20" customFormat="1" ht="16.5" customHeight="1" x14ac:dyDescent="0.2">
      <c r="A241" s="1479"/>
      <c r="B241" s="606"/>
      <c r="C241" s="1384"/>
      <c r="D241" s="1384"/>
      <c r="E241" s="1384"/>
      <c r="F241" s="1384"/>
      <c r="G241" s="1384"/>
      <c r="H241" s="1384"/>
      <c r="I241" s="1384"/>
      <c r="J241" s="121"/>
      <c r="K241" s="122"/>
      <c r="L241" s="1237"/>
      <c r="M241" s="27"/>
      <c r="N241" s="27"/>
      <c r="O241" s="235"/>
      <c r="P241" s="25"/>
      <c r="Q241" s="25"/>
      <c r="R241" s="19"/>
      <c r="S241" s="19"/>
      <c r="T241" s="19"/>
      <c r="U241" s="19"/>
      <c r="V241" s="4"/>
      <c r="W241" s="19"/>
      <c r="X241" s="941"/>
      <c r="Y241" s="942"/>
      <c r="Z241" s="532"/>
      <c r="AA241" s="1003"/>
      <c r="AB241" s="533"/>
      <c r="AC241" s="533"/>
      <c r="AD241" s="533"/>
    </row>
    <row r="242" spans="1:30" s="20" customFormat="1" ht="16.5" customHeight="1" x14ac:dyDescent="0.2">
      <c r="A242" s="1479"/>
      <c r="B242" s="606"/>
      <c r="C242" s="1384"/>
      <c r="D242" s="1384"/>
      <c r="E242" s="1384"/>
      <c r="F242" s="1384"/>
      <c r="G242" s="1384"/>
      <c r="H242" s="1384"/>
      <c r="I242" s="1384"/>
      <c r="J242" s="121"/>
      <c r="K242" s="122"/>
      <c r="L242" s="1237"/>
      <c r="M242" s="27"/>
      <c r="N242" s="27"/>
      <c r="O242" s="235"/>
      <c r="P242" s="25"/>
      <c r="Q242" s="25"/>
      <c r="R242" s="19"/>
      <c r="S242" s="19"/>
      <c r="T242" s="19"/>
      <c r="U242" s="19"/>
      <c r="V242" s="4"/>
      <c r="W242" s="19"/>
      <c r="X242" s="941"/>
      <c r="Y242" s="942"/>
      <c r="Z242" s="532"/>
      <c r="AA242" s="1003"/>
      <c r="AB242" s="533"/>
      <c r="AC242" s="533"/>
      <c r="AD242" s="533"/>
    </row>
    <row r="243" spans="1:30" s="20" customFormat="1" ht="16.5" customHeight="1" x14ac:dyDescent="0.2">
      <c r="A243" s="1479"/>
      <c r="B243" s="606" t="s">
        <v>4</v>
      </c>
      <c r="C243" s="1475" t="s">
        <v>265</v>
      </c>
      <c r="D243" s="1475"/>
      <c r="E243" s="1475"/>
      <c r="F243" s="1475"/>
      <c r="G243" s="1475"/>
      <c r="H243" s="1475"/>
      <c r="I243" s="1475"/>
      <c r="J243" s="121"/>
      <c r="K243" s="122"/>
      <c r="L243" s="1237"/>
      <c r="M243" s="27"/>
      <c r="N243" s="27"/>
      <c r="O243" s="235"/>
      <c r="P243" s="25"/>
      <c r="Q243" s="25"/>
      <c r="R243" s="19"/>
      <c r="S243" s="19"/>
      <c r="T243" s="19"/>
      <c r="U243" s="19"/>
      <c r="V243" s="4"/>
      <c r="W243" s="19"/>
      <c r="X243" s="941"/>
      <c r="Y243" s="942"/>
      <c r="Z243" s="532"/>
      <c r="AA243" s="1003"/>
      <c r="AB243" s="533"/>
      <c r="AC243" s="533"/>
      <c r="AD243" s="533"/>
    </row>
    <row r="244" spans="1:30" s="20" customFormat="1" ht="33" customHeight="1" x14ac:dyDescent="0.2">
      <c r="A244" s="1479"/>
      <c r="B244" s="606" t="s">
        <v>27</v>
      </c>
      <c r="C244" s="1449" t="s">
        <v>267</v>
      </c>
      <c r="D244" s="1449"/>
      <c r="E244" s="1449"/>
      <c r="F244" s="1449"/>
      <c r="G244" s="1449"/>
      <c r="H244" s="1449"/>
      <c r="I244" s="1499"/>
      <c r="J244" s="121"/>
      <c r="K244" s="122"/>
      <c r="L244" s="1237"/>
      <c r="M244" s="27"/>
      <c r="N244" s="27"/>
      <c r="O244" s="235"/>
      <c r="P244" s="25"/>
      <c r="Q244" s="25"/>
      <c r="R244" s="19"/>
      <c r="S244" s="19"/>
      <c r="T244" s="19"/>
      <c r="U244" s="19"/>
      <c r="V244" s="4"/>
      <c r="W244" s="19"/>
      <c r="X244" s="941"/>
      <c r="Y244" s="942"/>
      <c r="Z244" s="532"/>
      <c r="AA244" s="1003"/>
      <c r="AB244" s="533"/>
      <c r="AC244" s="533"/>
      <c r="AD244" s="533"/>
    </row>
    <row r="245" spans="1:30" ht="16.5" customHeight="1" x14ac:dyDescent="0.2">
      <c r="A245" s="1478">
        <v>3.4</v>
      </c>
      <c r="B245" s="1126" t="s">
        <v>1018</v>
      </c>
      <c r="C245" s="1126"/>
      <c r="D245" s="1126"/>
      <c r="E245" s="1126"/>
      <c r="F245" s="1126"/>
      <c r="G245" s="1126"/>
      <c r="H245" s="1126"/>
      <c r="I245" s="1126"/>
      <c r="J245" s="125"/>
      <c r="K245" s="540"/>
      <c r="L245" s="1130"/>
      <c r="M245" s="60"/>
      <c r="N245" s="243" t="s">
        <v>648</v>
      </c>
      <c r="O245" s="27" t="b">
        <v>0</v>
      </c>
      <c r="P245" s="230">
        <f>IF(O245=TRUE,1,0)</f>
        <v>0</v>
      </c>
      <c r="Q245" s="25"/>
      <c r="W245" s="935" t="str">
        <f>IF(OR(Q245=TRUE,R245="NA"),CONCATENATE(N245," "),"")</f>
        <v/>
      </c>
      <c r="X245" s="234" t="str">
        <f>IF(OR(O245=TRUE,Q245=TRUE,R245="NA"),"",CONCATENATE(N245," "))</f>
        <v xml:space="preserve">S3.4, </v>
      </c>
      <c r="Y245" s="939" t="s">
        <v>926</v>
      </c>
      <c r="AD245" s="533"/>
    </row>
    <row r="246" spans="1:30" ht="16.5" customHeight="1" x14ac:dyDescent="0.2">
      <c r="A246" s="1480"/>
      <c r="B246" s="1387"/>
      <c r="C246" s="1387"/>
      <c r="D246" s="1387"/>
      <c r="E246" s="1387"/>
      <c r="F246" s="1387"/>
      <c r="G246" s="1387"/>
      <c r="H246" s="1387"/>
      <c r="I246" s="1387"/>
      <c r="J246" s="123"/>
      <c r="K246" s="543"/>
      <c r="L246" s="1193"/>
      <c r="M246" s="60"/>
      <c r="N246" s="243"/>
      <c r="O246" s="27"/>
      <c r="P246" s="25"/>
      <c r="Q246" s="25"/>
      <c r="Y246" s="939"/>
    </row>
    <row r="247" spans="1:30" ht="16.5" customHeight="1" x14ac:dyDescent="0.2">
      <c r="A247" s="1376">
        <v>3.5</v>
      </c>
      <c r="B247" s="1126" t="s">
        <v>34</v>
      </c>
      <c r="C247" s="1126"/>
      <c r="D247" s="1126"/>
      <c r="E247" s="1126"/>
      <c r="F247" s="1126"/>
      <c r="G247" s="1126"/>
      <c r="H247" s="1126"/>
      <c r="I247" s="1126"/>
      <c r="J247" s="125"/>
      <c r="K247" s="540"/>
      <c r="L247" s="1130"/>
      <c r="M247" s="60"/>
      <c r="N247" s="243" t="s">
        <v>649</v>
      </c>
      <c r="O247" s="27" t="b">
        <v>0</v>
      </c>
      <c r="P247" s="230">
        <f>IF(O247=TRUE,1,0)</f>
        <v>0</v>
      </c>
      <c r="Q247" s="25"/>
      <c r="W247" s="935" t="str">
        <f>IF(OR(Q247=TRUE,R247="NA"),CONCATENATE(N247," "),"")</f>
        <v/>
      </c>
      <c r="X247" s="234" t="str">
        <f>IF(OR(O247=TRUE,Q247=TRUE,R247="NA"),"",CONCATENATE(N247," "))</f>
        <v xml:space="preserve">S3.5, </v>
      </c>
      <c r="Y247" s="939"/>
    </row>
    <row r="248" spans="1:30" ht="16.5" customHeight="1" x14ac:dyDescent="0.2">
      <c r="A248" s="1376"/>
      <c r="B248" s="1386"/>
      <c r="C248" s="1386"/>
      <c r="D248" s="1386"/>
      <c r="E248" s="1386"/>
      <c r="F248" s="1386"/>
      <c r="G248" s="1386"/>
      <c r="H248" s="1386"/>
      <c r="I248" s="1386"/>
      <c r="J248" s="121"/>
      <c r="K248" s="541"/>
      <c r="L248" s="1135"/>
      <c r="M248" s="60"/>
      <c r="N248" s="243"/>
      <c r="O248" s="27"/>
      <c r="P248" s="25"/>
      <c r="Q248" s="25"/>
      <c r="Y248" s="939"/>
    </row>
    <row r="249" spans="1:30" ht="16.5" customHeight="1" x14ac:dyDescent="0.2">
      <c r="A249" s="1376"/>
      <c r="B249" s="1387"/>
      <c r="C249" s="1387"/>
      <c r="D249" s="1387"/>
      <c r="E249" s="1387"/>
      <c r="F249" s="1387"/>
      <c r="G249" s="1387"/>
      <c r="H249" s="1387"/>
      <c r="I249" s="1387"/>
      <c r="J249" s="123"/>
      <c r="K249" s="543"/>
      <c r="L249" s="1193"/>
      <c r="M249" s="60"/>
      <c r="N249" s="60"/>
      <c r="O249" s="27"/>
      <c r="P249" s="25"/>
      <c r="Q249" s="25"/>
      <c r="Y249" s="939"/>
    </row>
    <row r="250" spans="1:30" ht="16.5" customHeight="1" x14ac:dyDescent="0.2">
      <c r="A250" s="1376" t="s">
        <v>105</v>
      </c>
      <c r="B250" s="1126" t="s">
        <v>852</v>
      </c>
      <c r="C250" s="1126"/>
      <c r="D250" s="1126"/>
      <c r="E250" s="1126"/>
      <c r="F250" s="1126"/>
      <c r="G250" s="1126"/>
      <c r="H250" s="1126"/>
      <c r="I250" s="1126"/>
      <c r="J250" s="125"/>
      <c r="K250" s="126"/>
      <c r="L250" s="1237"/>
      <c r="M250" s="60"/>
      <c r="N250" s="600" t="s">
        <v>871</v>
      </c>
      <c r="O250" s="27" t="b">
        <v>0</v>
      </c>
      <c r="P250" s="230">
        <f>IF(O250=TRUE,1,0)</f>
        <v>0</v>
      </c>
      <c r="Q250" s="25"/>
      <c r="W250" s="935" t="str">
        <f>IF(OR(Q250=TRUE,R250="NA"),CONCATENATE(N250," "),"")</f>
        <v/>
      </c>
      <c r="X250" s="234" t="str">
        <f>IF(OR(O250=TRUE,Q250=TRUE,R250="NA"),"",CONCATENATE(N250," "))</f>
        <v xml:space="preserve">S3.6, </v>
      </c>
      <c r="Y250" s="939" t="s">
        <v>933</v>
      </c>
    </row>
    <row r="251" spans="1:30" ht="16.5" customHeight="1" x14ac:dyDescent="0.2">
      <c r="A251" s="1376"/>
      <c r="B251" s="1386"/>
      <c r="C251" s="1386"/>
      <c r="D251" s="1386"/>
      <c r="E251" s="1386"/>
      <c r="F251" s="1386"/>
      <c r="G251" s="1386"/>
      <c r="H251" s="1386"/>
      <c r="I251" s="1386"/>
      <c r="J251" s="121"/>
      <c r="K251" s="122"/>
      <c r="L251" s="1237"/>
      <c r="M251" s="60"/>
      <c r="N251" s="60"/>
      <c r="O251" s="27"/>
      <c r="P251" s="25"/>
      <c r="Q251" s="25"/>
      <c r="Y251" s="939"/>
    </row>
    <row r="252" spans="1:30" ht="16.5" customHeight="1" x14ac:dyDescent="0.2">
      <c r="A252" s="1376"/>
      <c r="B252" s="1386"/>
      <c r="C252" s="1386"/>
      <c r="D252" s="1386"/>
      <c r="E252" s="1386"/>
      <c r="F252" s="1386"/>
      <c r="G252" s="1386"/>
      <c r="H252" s="1386"/>
      <c r="I252" s="1386"/>
      <c r="J252" s="121"/>
      <c r="K252" s="122"/>
      <c r="L252" s="1237"/>
      <c r="M252" s="60"/>
      <c r="N252" s="60"/>
      <c r="O252" s="27"/>
      <c r="P252" s="25"/>
      <c r="Q252" s="25"/>
      <c r="Y252" s="939"/>
    </row>
    <row r="253" spans="1:30" ht="16.5" customHeight="1" x14ac:dyDescent="0.2">
      <c r="A253" s="1376"/>
      <c r="B253" s="1386"/>
      <c r="C253" s="1386"/>
      <c r="D253" s="1386"/>
      <c r="E253" s="1386"/>
      <c r="F253" s="1386"/>
      <c r="G253" s="1386"/>
      <c r="H253" s="1386"/>
      <c r="I253" s="1386"/>
      <c r="J253" s="121"/>
      <c r="K253" s="122"/>
      <c r="L253" s="1237"/>
      <c r="M253" s="60"/>
      <c r="N253" s="60"/>
      <c r="O253" s="27"/>
      <c r="P253" s="25"/>
      <c r="Q253" s="25"/>
      <c r="Y253" s="939"/>
    </row>
    <row r="254" spans="1:30" ht="16.5" customHeight="1" x14ac:dyDescent="0.2">
      <c r="A254" s="1376"/>
      <c r="B254" s="1387"/>
      <c r="C254" s="1387"/>
      <c r="D254" s="1387"/>
      <c r="E254" s="1387"/>
      <c r="F254" s="1387"/>
      <c r="G254" s="1387"/>
      <c r="H254" s="1387"/>
      <c r="I254" s="1387"/>
      <c r="J254" s="162"/>
      <c r="K254" s="163"/>
      <c r="L254" s="1237"/>
      <c r="M254" s="60"/>
      <c r="N254" s="60"/>
      <c r="O254" s="27"/>
      <c r="P254" s="25"/>
      <c r="Q254" s="25"/>
      <c r="Y254" s="939"/>
    </row>
    <row r="255" spans="1:30" ht="16.5" customHeight="1" x14ac:dyDescent="0.2">
      <c r="A255" s="1478" t="s">
        <v>106</v>
      </c>
      <c r="B255" s="1126" t="s">
        <v>464</v>
      </c>
      <c r="C255" s="1126"/>
      <c r="D255" s="1126"/>
      <c r="E255" s="1126"/>
      <c r="F255" s="1126"/>
      <c r="G255" s="1126"/>
      <c r="H255" s="1126"/>
      <c r="I255" s="1127"/>
      <c r="J255" s="1143" t="s">
        <v>450</v>
      </c>
      <c r="K255" s="1409"/>
      <c r="L255" s="1222"/>
      <c r="M255" s="27"/>
      <c r="N255" s="27"/>
      <c r="Y255" s="939"/>
      <c r="AA255" s="1002"/>
    </row>
    <row r="256" spans="1:30" ht="16.5" customHeight="1" thickBot="1" x14ac:dyDescent="0.25">
      <c r="A256" s="1498"/>
      <c r="B256" s="1128"/>
      <c r="C256" s="1128"/>
      <c r="D256" s="1128"/>
      <c r="E256" s="1128"/>
      <c r="F256" s="1128"/>
      <c r="G256" s="1128"/>
      <c r="H256" s="1128"/>
      <c r="I256" s="1129"/>
      <c r="J256" s="1145"/>
      <c r="K256" s="1410"/>
      <c r="L256" s="1464"/>
      <c r="M256" s="27"/>
      <c r="N256" s="27"/>
      <c r="Y256" s="939"/>
      <c r="AA256" s="1002"/>
    </row>
    <row r="257" spans="1:27" ht="16.5" customHeight="1" x14ac:dyDescent="0.2">
      <c r="A257" s="1132">
        <v>4</v>
      </c>
      <c r="B257" s="1518" t="s">
        <v>1019</v>
      </c>
      <c r="C257" s="1518"/>
      <c r="D257" s="1518"/>
      <c r="E257" s="1518"/>
      <c r="F257" s="1518"/>
      <c r="G257" s="1518"/>
      <c r="H257" s="1518"/>
      <c r="I257" s="1518"/>
      <c r="J257" s="1176">
        <f>R257</f>
        <v>0</v>
      </c>
      <c r="K257" s="1521"/>
      <c r="L257" s="1491" t="str">
        <f>IF(J257&lt;0.6,"&lt;&lt; Insufficient control features","")</f>
        <v>&lt;&lt; Insufficient control features</v>
      </c>
      <c r="M257" s="57"/>
      <c r="N257" s="59" t="s">
        <v>236</v>
      </c>
      <c r="O257" s="47">
        <f>COUNTA(O260:O291)</f>
        <v>9</v>
      </c>
      <c r="P257" s="174">
        <f>IF(U257=TRUE,0,SUM(P260:P291)-V257)</f>
        <v>0</v>
      </c>
      <c r="Q257" s="13">
        <f>IF(U257=TRUE,O257,COUNTIF(Q260:Q290,TRUE))</f>
        <v>0</v>
      </c>
      <c r="R257" s="191">
        <f>IF(O257=Q257,1,ROUNDUP((P257+Q257)/O257,2))</f>
        <v>0</v>
      </c>
      <c r="S257" s="13" t="str">
        <f>IF(R257&gt;=$S$13,"Y","N")</f>
        <v>N</v>
      </c>
      <c r="U257" s="34"/>
      <c r="V257" s="571">
        <f>COUNTIF(V260:V291,"TRUE")</f>
        <v>0</v>
      </c>
      <c r="W257" s="34" t="str">
        <f>W260&amp;W264&amp;W269&amp;W274&amp;W277&amp;W280&amp;W284&amp;W287&amp;W290</f>
        <v/>
      </c>
      <c r="X257" s="34" t="str">
        <f>X260&amp;X264&amp;X269&amp;X274&amp;X277&amp;X280&amp;X284&amp;X287&amp;X290</f>
        <v xml:space="preserve">S4.1, S4.2, S4.3, S4.4, S4.5, S4.6, S4.7, S4.8, S4.9, </v>
      </c>
      <c r="Y257" s="939" t="s">
        <v>926</v>
      </c>
      <c r="Z257" s="530"/>
      <c r="AA257" s="1000"/>
    </row>
    <row r="258" spans="1:27" ht="16.5" customHeight="1" x14ac:dyDescent="0.2">
      <c r="A258" s="1133"/>
      <c r="B258" s="1519"/>
      <c r="C258" s="1519"/>
      <c r="D258" s="1519"/>
      <c r="E258" s="1519"/>
      <c r="F258" s="1519"/>
      <c r="G258" s="1519"/>
      <c r="H258" s="1519"/>
      <c r="I258" s="1519"/>
      <c r="J258" s="1393"/>
      <c r="K258" s="1496"/>
      <c r="L258" s="1245"/>
      <c r="M258" s="57"/>
      <c r="N258" s="62"/>
      <c r="O258" s="4"/>
      <c r="Y258" s="939"/>
      <c r="Z258" s="530"/>
      <c r="AA258" s="1000"/>
    </row>
    <row r="259" spans="1:27" ht="16.5" customHeight="1" x14ac:dyDescent="0.2">
      <c r="A259" s="1134"/>
      <c r="B259" s="1520"/>
      <c r="C259" s="1520"/>
      <c r="D259" s="1520"/>
      <c r="E259" s="1520"/>
      <c r="F259" s="1520"/>
      <c r="G259" s="1520"/>
      <c r="H259" s="1520"/>
      <c r="I259" s="1520"/>
      <c r="J259" s="1395"/>
      <c r="K259" s="1497"/>
      <c r="L259" s="1246"/>
      <c r="M259" s="25"/>
      <c r="N259" s="25"/>
      <c r="O259" s="4"/>
      <c r="Y259" s="939"/>
      <c r="Z259" s="530"/>
      <c r="AA259" s="1000"/>
    </row>
    <row r="260" spans="1:27" ht="16.5" customHeight="1" x14ac:dyDescent="0.2">
      <c r="A260" s="1287">
        <v>4.0999999999999996</v>
      </c>
      <c r="B260" s="1159" t="s">
        <v>1519</v>
      </c>
      <c r="C260" s="1159"/>
      <c r="D260" s="1159"/>
      <c r="E260" s="1159"/>
      <c r="F260" s="1159"/>
      <c r="G260" s="1159"/>
      <c r="H260" s="1159"/>
      <c r="I260" s="1159"/>
      <c r="J260" s="119"/>
      <c r="K260" s="120"/>
      <c r="L260" s="1236"/>
      <c r="M260" s="60"/>
      <c r="N260" s="243" t="s">
        <v>650</v>
      </c>
      <c r="O260" s="27" t="b">
        <v>0</v>
      </c>
      <c r="P260" s="230">
        <f>IF(O260=TRUE,1,0)</f>
        <v>0</v>
      </c>
      <c r="W260" s="935" t="str">
        <f>IF(OR(Q260=TRUE,R260="NA"),CONCATENATE(N260," "),"")</f>
        <v/>
      </c>
      <c r="X260" s="234" t="str">
        <f>IF(OR(O260=TRUE,Q260=TRUE,R260="NA"),"",CONCATENATE(N260," "))</f>
        <v xml:space="preserve">S4.1, </v>
      </c>
      <c r="Y260" s="939"/>
      <c r="AA260" s="1000"/>
    </row>
    <row r="261" spans="1:27" ht="16.5" customHeight="1" x14ac:dyDescent="0.2">
      <c r="A261" s="1122"/>
      <c r="B261" s="1167"/>
      <c r="C261" s="1167"/>
      <c r="D261" s="1167"/>
      <c r="E261" s="1167"/>
      <c r="F261" s="1167"/>
      <c r="G261" s="1167"/>
      <c r="H261" s="1167"/>
      <c r="I261" s="1167"/>
      <c r="J261" s="121"/>
      <c r="K261" s="122"/>
      <c r="L261" s="1237"/>
      <c r="M261" s="60"/>
      <c r="N261" s="243"/>
      <c r="O261" s="27"/>
      <c r="P261" s="25"/>
      <c r="Y261" s="939"/>
      <c r="AA261" s="1000"/>
    </row>
    <row r="262" spans="1:27" ht="16.5" customHeight="1" x14ac:dyDescent="0.2">
      <c r="A262" s="1122"/>
      <c r="B262" s="1167"/>
      <c r="C262" s="1167"/>
      <c r="D262" s="1167"/>
      <c r="E262" s="1167"/>
      <c r="F262" s="1167"/>
      <c r="G262" s="1167"/>
      <c r="H262" s="1167"/>
      <c r="I262" s="1167"/>
      <c r="J262" s="121"/>
      <c r="K262" s="122"/>
      <c r="L262" s="1237"/>
      <c r="M262" s="60"/>
      <c r="N262" s="243"/>
      <c r="O262" s="27"/>
      <c r="P262" s="25"/>
      <c r="Y262" s="939"/>
    </row>
    <row r="263" spans="1:27" ht="16.5" customHeight="1" x14ac:dyDescent="0.2">
      <c r="A263" s="1122"/>
      <c r="B263" s="1196"/>
      <c r="C263" s="1196"/>
      <c r="D263" s="1196"/>
      <c r="E263" s="1196"/>
      <c r="F263" s="1196"/>
      <c r="G263" s="1196"/>
      <c r="H263" s="1196"/>
      <c r="I263" s="1196"/>
      <c r="J263" s="123"/>
      <c r="K263" s="124"/>
      <c r="L263" s="1237"/>
      <c r="M263" s="60"/>
      <c r="N263" s="243"/>
      <c r="O263" s="27"/>
      <c r="P263" s="25"/>
      <c r="Y263" s="939"/>
    </row>
    <row r="264" spans="1:27" ht="16.5" customHeight="1" x14ac:dyDescent="0.2">
      <c r="A264" s="1122">
        <v>4.2</v>
      </c>
      <c r="B264" s="1189" t="s">
        <v>1067</v>
      </c>
      <c r="C264" s="1189"/>
      <c r="D264" s="1189"/>
      <c r="E264" s="1189"/>
      <c r="F264" s="1189"/>
      <c r="G264" s="1189"/>
      <c r="H264" s="1189"/>
      <c r="I264" s="1189"/>
      <c r="J264" s="125"/>
      <c r="K264" s="126"/>
      <c r="L264" s="1237"/>
      <c r="M264" s="60"/>
      <c r="N264" s="243" t="s">
        <v>651</v>
      </c>
      <c r="O264" s="27" t="b">
        <v>0</v>
      </c>
      <c r="P264" s="230">
        <f>IF(O264=TRUE,1,0)</f>
        <v>0</v>
      </c>
      <c r="W264" s="935" t="str">
        <f>IF(OR(Q264=TRUE,R264="NA"),CONCATENATE(N264," "),"")</f>
        <v/>
      </c>
      <c r="X264" s="234" t="str">
        <f>IF(OR(O264=TRUE,Q264=TRUE,R264="NA"),"",CONCATENATE(N264," "))</f>
        <v xml:space="preserve">S4.2, </v>
      </c>
      <c r="Y264" s="943" t="s">
        <v>939</v>
      </c>
    </row>
    <row r="265" spans="1:27" ht="16.5" customHeight="1" x14ac:dyDescent="0.2">
      <c r="A265" s="1122"/>
      <c r="B265" s="1167"/>
      <c r="C265" s="1167"/>
      <c r="D265" s="1167"/>
      <c r="E265" s="1167"/>
      <c r="F265" s="1167"/>
      <c r="G265" s="1167"/>
      <c r="H265" s="1167"/>
      <c r="I265" s="1167"/>
      <c r="J265" s="121"/>
      <c r="K265" s="122"/>
      <c r="L265" s="1237"/>
      <c r="M265" s="60"/>
      <c r="N265" s="243"/>
      <c r="O265" s="27"/>
      <c r="P265" s="25"/>
      <c r="Y265" s="939"/>
    </row>
    <row r="266" spans="1:27" ht="16.5" customHeight="1" x14ac:dyDescent="0.2">
      <c r="A266" s="1122"/>
      <c r="B266" s="1167"/>
      <c r="C266" s="1167"/>
      <c r="D266" s="1167"/>
      <c r="E266" s="1167"/>
      <c r="F266" s="1167"/>
      <c r="G266" s="1167"/>
      <c r="H266" s="1167"/>
      <c r="I266" s="1167"/>
      <c r="J266" s="121"/>
      <c r="K266" s="122"/>
      <c r="L266" s="1237"/>
      <c r="M266" s="60"/>
      <c r="N266" s="243"/>
      <c r="O266" s="27"/>
      <c r="P266" s="25"/>
      <c r="Y266" s="939"/>
    </row>
    <row r="267" spans="1:27" ht="16.5" customHeight="1" x14ac:dyDescent="0.2">
      <c r="A267" s="1122"/>
      <c r="B267" s="1167"/>
      <c r="C267" s="1167"/>
      <c r="D267" s="1167"/>
      <c r="E267" s="1167"/>
      <c r="F267" s="1167"/>
      <c r="G267" s="1167"/>
      <c r="H267" s="1167"/>
      <c r="I267" s="1167"/>
      <c r="J267" s="121"/>
      <c r="K267" s="122"/>
      <c r="L267" s="1237"/>
      <c r="M267" s="60"/>
      <c r="N267" s="243"/>
      <c r="O267" s="27"/>
      <c r="P267" s="25"/>
      <c r="Y267" s="939"/>
    </row>
    <row r="268" spans="1:27" ht="16.5" customHeight="1" x14ac:dyDescent="0.2">
      <c r="A268" s="1122"/>
      <c r="B268" s="1196"/>
      <c r="C268" s="1196"/>
      <c r="D268" s="1196"/>
      <c r="E268" s="1196"/>
      <c r="F268" s="1196"/>
      <c r="G268" s="1196"/>
      <c r="H268" s="1196"/>
      <c r="I268" s="1196"/>
      <c r="J268" s="123"/>
      <c r="K268" s="124"/>
      <c r="L268" s="1237"/>
      <c r="M268" s="60"/>
      <c r="N268" s="243"/>
      <c r="O268" s="27"/>
      <c r="P268" s="25"/>
      <c r="Y268" s="939"/>
    </row>
    <row r="269" spans="1:27" ht="16.5" customHeight="1" x14ac:dyDescent="0.2">
      <c r="A269" s="1122">
        <v>4.3</v>
      </c>
      <c r="B269" s="1126" t="s">
        <v>853</v>
      </c>
      <c r="C269" s="1126"/>
      <c r="D269" s="1126"/>
      <c r="E269" s="1126"/>
      <c r="F269" s="1126"/>
      <c r="G269" s="1126"/>
      <c r="H269" s="1126"/>
      <c r="I269" s="1126"/>
      <c r="J269" s="125"/>
      <c r="K269" s="126"/>
      <c r="L269" s="1237"/>
      <c r="M269" s="60"/>
      <c r="N269" s="243" t="s">
        <v>652</v>
      </c>
      <c r="O269" s="27" t="b">
        <v>0</v>
      </c>
      <c r="P269" s="230">
        <f>IF(O269=TRUE,1,0)</f>
        <v>0</v>
      </c>
      <c r="W269" s="935" t="str">
        <f>IF(OR(Q269=TRUE,R269="NA"),CONCATENATE(N269," "),"")</f>
        <v/>
      </c>
      <c r="X269" s="234" t="str">
        <f>IF(OR(O269=TRUE,Q269=TRUE,R269="NA"),"",CONCATENATE(N269," "))</f>
        <v xml:space="preserve">S4.3, </v>
      </c>
      <c r="Y269" s="939" t="s">
        <v>940</v>
      </c>
    </row>
    <row r="270" spans="1:27" ht="16.5" customHeight="1" x14ac:dyDescent="0.2">
      <c r="A270" s="1122"/>
      <c r="B270" s="1386"/>
      <c r="C270" s="1386"/>
      <c r="D270" s="1386"/>
      <c r="E270" s="1386"/>
      <c r="F270" s="1386"/>
      <c r="G270" s="1386"/>
      <c r="H270" s="1386"/>
      <c r="I270" s="1386"/>
      <c r="J270" s="121"/>
      <c r="K270" s="122"/>
      <c r="L270" s="1237"/>
      <c r="M270" s="60"/>
      <c r="N270" s="243"/>
      <c r="O270" s="27"/>
      <c r="P270" s="25"/>
      <c r="Y270" s="939"/>
    </row>
    <row r="271" spans="1:27" ht="16.5" customHeight="1" x14ac:dyDescent="0.2">
      <c r="A271" s="1122"/>
      <c r="B271" s="1386"/>
      <c r="C271" s="1386"/>
      <c r="D271" s="1386"/>
      <c r="E271" s="1386"/>
      <c r="F271" s="1386"/>
      <c r="G271" s="1386"/>
      <c r="H271" s="1386"/>
      <c r="I271" s="1386"/>
      <c r="J271" s="121"/>
      <c r="K271" s="122"/>
      <c r="L271" s="1237"/>
      <c r="M271" s="60"/>
      <c r="N271" s="243"/>
      <c r="O271" s="27"/>
      <c r="P271" s="25"/>
      <c r="Y271" s="939"/>
    </row>
    <row r="272" spans="1:27" ht="16.5" customHeight="1" x14ac:dyDescent="0.2">
      <c r="A272" s="1122"/>
      <c r="B272" s="1386"/>
      <c r="C272" s="1386"/>
      <c r="D272" s="1386"/>
      <c r="E272" s="1386"/>
      <c r="F272" s="1386"/>
      <c r="G272" s="1386"/>
      <c r="H272" s="1386"/>
      <c r="I272" s="1386"/>
      <c r="J272" s="121"/>
      <c r="K272" s="122"/>
      <c r="L272" s="1237"/>
      <c r="M272" s="60"/>
      <c r="N272" s="243"/>
      <c r="O272" s="27"/>
      <c r="P272" s="25"/>
      <c r="Y272" s="939"/>
    </row>
    <row r="273" spans="1:25" ht="22.5" customHeight="1" x14ac:dyDescent="0.2">
      <c r="A273" s="1122"/>
      <c r="B273" s="1387"/>
      <c r="C273" s="1387"/>
      <c r="D273" s="1387"/>
      <c r="E273" s="1387"/>
      <c r="F273" s="1387"/>
      <c r="G273" s="1387"/>
      <c r="H273" s="1387"/>
      <c r="I273" s="1387"/>
      <c r="J273" s="123"/>
      <c r="K273" s="124"/>
      <c r="L273" s="1237"/>
      <c r="M273" s="60"/>
      <c r="N273" s="243"/>
      <c r="O273" s="27"/>
      <c r="P273" s="25"/>
      <c r="Y273" s="939"/>
    </row>
    <row r="274" spans="1:25" ht="16.5" customHeight="1" x14ac:dyDescent="0.2">
      <c r="A274" s="1122">
        <v>4.4000000000000004</v>
      </c>
      <c r="B274" s="1397" t="s">
        <v>1020</v>
      </c>
      <c r="C274" s="1397"/>
      <c r="D274" s="1397"/>
      <c r="E274" s="1397"/>
      <c r="F274" s="1397"/>
      <c r="G274" s="1397"/>
      <c r="H274" s="1397"/>
      <c r="I274" s="1397"/>
      <c r="J274" s="125"/>
      <c r="K274" s="126"/>
      <c r="L274" s="1237"/>
      <c r="M274" s="60"/>
      <c r="N274" s="243" t="s">
        <v>653</v>
      </c>
      <c r="O274" s="27" t="b">
        <v>0</v>
      </c>
      <c r="P274" s="230">
        <f>IF(O274=TRUE,1,0)</f>
        <v>0</v>
      </c>
      <c r="W274" s="935" t="str">
        <f>IF(OR(Q274=TRUE,R274="NA"),CONCATENATE(N274," "),"")</f>
        <v/>
      </c>
      <c r="X274" s="234" t="str">
        <f>IF(OR(O274=TRUE,Q274=TRUE,R274="NA"),"",CONCATENATE(N274," "))</f>
        <v xml:space="preserve">S4.4, </v>
      </c>
      <c r="Y274" s="939" t="s">
        <v>940</v>
      </c>
    </row>
    <row r="275" spans="1:25" ht="16.5" customHeight="1" x14ac:dyDescent="0.2">
      <c r="A275" s="1122"/>
      <c r="B275" s="1384"/>
      <c r="C275" s="1384"/>
      <c r="D275" s="1384"/>
      <c r="E275" s="1384"/>
      <c r="F275" s="1384"/>
      <c r="G275" s="1384"/>
      <c r="H275" s="1384"/>
      <c r="I275" s="1384"/>
      <c r="J275" s="121"/>
      <c r="K275" s="122"/>
      <c r="L275" s="1237"/>
      <c r="M275" s="60"/>
      <c r="N275" s="243"/>
      <c r="O275" s="27"/>
      <c r="P275" s="25"/>
      <c r="Y275" s="939"/>
    </row>
    <row r="276" spans="1:25" ht="16.5" customHeight="1" x14ac:dyDescent="0.2">
      <c r="A276" s="1122"/>
      <c r="B276" s="1385"/>
      <c r="C276" s="1385"/>
      <c r="D276" s="1385"/>
      <c r="E276" s="1385"/>
      <c r="F276" s="1385"/>
      <c r="G276" s="1385"/>
      <c r="H276" s="1385"/>
      <c r="I276" s="1385"/>
      <c r="J276" s="123"/>
      <c r="K276" s="124"/>
      <c r="L276" s="1237"/>
      <c r="M276" s="60"/>
      <c r="N276" s="243"/>
      <c r="O276" s="27"/>
      <c r="P276" s="25"/>
      <c r="Y276" s="939"/>
    </row>
    <row r="277" spans="1:25" ht="16.5" customHeight="1" x14ac:dyDescent="0.2">
      <c r="A277" s="1221">
        <v>4.5</v>
      </c>
      <c r="B277" s="1397" t="s">
        <v>1021</v>
      </c>
      <c r="C277" s="1397"/>
      <c r="D277" s="1397"/>
      <c r="E277" s="1397"/>
      <c r="F277" s="1397"/>
      <c r="G277" s="1397"/>
      <c r="H277" s="1397"/>
      <c r="I277" s="1397"/>
      <c r="J277" s="125"/>
      <c r="K277" s="126"/>
      <c r="L277" s="1237"/>
      <c r="M277" s="27"/>
      <c r="N277" s="243" t="s">
        <v>654</v>
      </c>
      <c r="O277" s="27" t="b">
        <v>0</v>
      </c>
      <c r="P277" s="230">
        <f>IF(O277=TRUE,1,0)</f>
        <v>0</v>
      </c>
      <c r="W277" s="935" t="str">
        <f>IF(OR(Q277=TRUE,R277="NA"),CONCATENATE(N277," "),"")</f>
        <v/>
      </c>
      <c r="X277" s="234" t="str">
        <f>IF(OR(O277=TRUE,Q277=TRUE,R277="NA"),"",CONCATENATE(N277," "))</f>
        <v xml:space="preserve">S4.5, </v>
      </c>
      <c r="Y277" s="939" t="s">
        <v>940</v>
      </c>
    </row>
    <row r="278" spans="1:25" ht="16.5" customHeight="1" x14ac:dyDescent="0.2">
      <c r="A278" s="1158"/>
      <c r="B278" s="1384"/>
      <c r="C278" s="1384"/>
      <c r="D278" s="1384"/>
      <c r="E278" s="1384"/>
      <c r="F278" s="1384"/>
      <c r="G278" s="1384"/>
      <c r="H278" s="1384"/>
      <c r="I278" s="1384"/>
      <c r="J278" s="121"/>
      <c r="K278" s="122"/>
      <c r="L278" s="1237"/>
      <c r="M278" s="27"/>
      <c r="N278" s="243"/>
      <c r="O278" s="27"/>
      <c r="P278" s="230"/>
      <c r="X278" s="234"/>
      <c r="Y278" s="939"/>
    </row>
    <row r="279" spans="1:25" ht="16.5" customHeight="1" x14ac:dyDescent="0.2">
      <c r="A279" s="1206"/>
      <c r="B279" s="1385"/>
      <c r="C279" s="1385"/>
      <c r="D279" s="1385"/>
      <c r="E279" s="1385"/>
      <c r="F279" s="1385"/>
      <c r="G279" s="1385"/>
      <c r="H279" s="1385"/>
      <c r="I279" s="1385"/>
      <c r="J279" s="123"/>
      <c r="K279" s="124"/>
      <c r="L279" s="1237"/>
      <c r="M279" s="27"/>
      <c r="N279" s="243"/>
      <c r="O279" s="27"/>
      <c r="P279" s="25"/>
      <c r="Y279" s="939"/>
    </row>
    <row r="280" spans="1:25" ht="16.5" customHeight="1" x14ac:dyDescent="0.2">
      <c r="A280" s="1478" t="s">
        <v>35</v>
      </c>
      <c r="B280" s="1397" t="s">
        <v>1022</v>
      </c>
      <c r="C280" s="1397"/>
      <c r="D280" s="1397"/>
      <c r="E280" s="1397"/>
      <c r="F280" s="1397"/>
      <c r="G280" s="1397"/>
      <c r="H280" s="1397"/>
      <c r="I280" s="1397"/>
      <c r="J280" s="125"/>
      <c r="K280" s="126"/>
      <c r="L280" s="1237"/>
      <c r="M280" s="27"/>
      <c r="N280" s="243" t="s">
        <v>655</v>
      </c>
      <c r="O280" s="27" t="b">
        <v>0</v>
      </c>
      <c r="P280" s="230">
        <f>IF(O280=TRUE,1,0)</f>
        <v>0</v>
      </c>
      <c r="Q280" s="25"/>
      <c r="W280" s="935" t="str">
        <f>IF(OR(Q280=TRUE,R280="NA"),CONCATENATE(N280," "),"")</f>
        <v/>
      </c>
      <c r="X280" s="234" t="str">
        <f>IF(OR(O280=TRUE,Q280=TRUE,R280="NA"),"",CONCATENATE(N280," "))</f>
        <v xml:space="preserve">S4.6, </v>
      </c>
      <c r="Y280" s="939" t="s">
        <v>941</v>
      </c>
    </row>
    <row r="281" spans="1:25" ht="16.5" customHeight="1" x14ac:dyDescent="0.2">
      <c r="A281" s="1479"/>
      <c r="B281" s="1384"/>
      <c r="C281" s="1384"/>
      <c r="D281" s="1384"/>
      <c r="E281" s="1384"/>
      <c r="F281" s="1384"/>
      <c r="G281" s="1384"/>
      <c r="H281" s="1384"/>
      <c r="I281" s="1384"/>
      <c r="J281" s="121"/>
      <c r="K281" s="122"/>
      <c r="L281" s="1237"/>
      <c r="M281" s="27"/>
      <c r="N281" s="243"/>
      <c r="O281" s="27"/>
      <c r="P281" s="25"/>
      <c r="Q281" s="25"/>
      <c r="Y281" s="939"/>
    </row>
    <row r="282" spans="1:25" ht="16.5" customHeight="1" x14ac:dyDescent="0.2">
      <c r="A282" s="1479"/>
      <c r="B282" s="1384"/>
      <c r="C282" s="1384"/>
      <c r="D282" s="1384"/>
      <c r="E282" s="1384"/>
      <c r="F282" s="1384"/>
      <c r="G282" s="1384"/>
      <c r="H282" s="1384"/>
      <c r="I282" s="1384"/>
      <c r="J282" s="160" t="str">
        <f>IF(AND(V280=TRUE),"! Select only one","")</f>
        <v/>
      </c>
      <c r="K282" s="161"/>
      <c r="L282" s="1237"/>
      <c r="M282" s="27"/>
      <c r="N282" s="243"/>
      <c r="O282" s="27"/>
      <c r="P282" s="25"/>
      <c r="Q282" s="25"/>
      <c r="Y282" s="939"/>
    </row>
    <row r="283" spans="1:25" ht="23.25" customHeight="1" x14ac:dyDescent="0.2">
      <c r="A283" s="1480"/>
      <c r="B283" s="1385"/>
      <c r="C283" s="1385"/>
      <c r="D283" s="1385"/>
      <c r="E283" s="1385"/>
      <c r="F283" s="1385"/>
      <c r="G283" s="1385"/>
      <c r="H283" s="1385"/>
      <c r="I283" s="1385"/>
      <c r="J283" s="123"/>
      <c r="K283" s="124"/>
      <c r="L283" s="1237"/>
      <c r="M283" s="27"/>
      <c r="N283" s="243"/>
      <c r="O283" s="27"/>
      <c r="P283" s="25"/>
      <c r="Q283" s="25"/>
      <c r="Y283" s="939"/>
    </row>
    <row r="284" spans="1:25" ht="16.5" customHeight="1" x14ac:dyDescent="0.2">
      <c r="A284" s="1478" t="s">
        <v>36</v>
      </c>
      <c r="B284" s="1126" t="s">
        <v>40</v>
      </c>
      <c r="C284" s="1126"/>
      <c r="D284" s="1126"/>
      <c r="E284" s="1126"/>
      <c r="F284" s="1126"/>
      <c r="G284" s="1126"/>
      <c r="H284" s="1126"/>
      <c r="I284" s="1126"/>
      <c r="J284" s="125"/>
      <c r="K284" s="126"/>
      <c r="L284" s="1237"/>
      <c r="M284" s="27"/>
      <c r="N284" s="243" t="s">
        <v>656</v>
      </c>
      <c r="O284" s="27" t="b">
        <v>0</v>
      </c>
      <c r="P284" s="230">
        <f>IF(O284=TRUE,1,0)</f>
        <v>0</v>
      </c>
      <c r="Q284" s="233" t="b">
        <v>0</v>
      </c>
      <c r="V284" s="152" t="str">
        <f>IF(AND(O284=TRUE,Q284=TRUE),TRUE,"")</f>
        <v/>
      </c>
      <c r="W284" s="935" t="str">
        <f>IF(OR(Q284=TRUE,R284="NA"),CONCATENATE(N284," "),"")</f>
        <v/>
      </c>
      <c r="X284" s="234" t="str">
        <f>IF(OR(O284=TRUE,Q284=TRUE,R284="NA"),"",CONCATENATE(N284," "))</f>
        <v xml:space="preserve">S4.7, </v>
      </c>
      <c r="Y284" s="939" t="s">
        <v>941</v>
      </c>
    </row>
    <row r="285" spans="1:25" ht="16.5" customHeight="1" x14ac:dyDescent="0.2">
      <c r="A285" s="1479"/>
      <c r="B285" s="1386"/>
      <c r="C285" s="1386"/>
      <c r="D285" s="1386"/>
      <c r="E285" s="1386"/>
      <c r="F285" s="1386"/>
      <c r="G285" s="1386"/>
      <c r="H285" s="1386"/>
      <c r="I285" s="1386"/>
      <c r="J285" s="121"/>
      <c r="K285" s="122"/>
      <c r="L285" s="1237"/>
      <c r="M285" s="27"/>
      <c r="N285" s="243"/>
      <c r="O285" s="27"/>
      <c r="P285" s="25"/>
      <c r="Q285" s="25"/>
      <c r="Y285" s="939"/>
    </row>
    <row r="286" spans="1:25" ht="16.5" customHeight="1" x14ac:dyDescent="0.2">
      <c r="A286" s="1480"/>
      <c r="B286" s="1387"/>
      <c r="C286" s="1387"/>
      <c r="D286" s="1387"/>
      <c r="E286" s="1387"/>
      <c r="F286" s="1387"/>
      <c r="G286" s="1387"/>
      <c r="H286" s="1387"/>
      <c r="I286" s="1387"/>
      <c r="J286" s="162" t="str">
        <f>IF(AND(V284=TRUE),"! Select only one","")</f>
        <v/>
      </c>
      <c r="K286" s="163"/>
      <c r="L286" s="1237"/>
      <c r="M286" s="27"/>
      <c r="N286" s="243"/>
      <c r="O286" s="27"/>
      <c r="P286" s="25"/>
      <c r="Q286" s="25"/>
      <c r="Y286" s="939"/>
    </row>
    <row r="287" spans="1:25" ht="16.5" customHeight="1" x14ac:dyDescent="0.2">
      <c r="A287" s="1376" t="s">
        <v>37</v>
      </c>
      <c r="B287" s="1126" t="s">
        <v>1516</v>
      </c>
      <c r="C287" s="1126"/>
      <c r="D287" s="1126"/>
      <c r="E287" s="1126"/>
      <c r="F287" s="1126"/>
      <c r="G287" s="1126"/>
      <c r="H287" s="1126"/>
      <c r="I287" s="1126"/>
      <c r="J287" s="227"/>
      <c r="K287" s="391"/>
      <c r="L287" s="1237"/>
      <c r="M287" s="60"/>
      <c r="N287" s="243" t="s">
        <v>657</v>
      </c>
      <c r="O287" s="27" t="b">
        <v>0</v>
      </c>
      <c r="P287" s="230">
        <f>IF(O287=TRUE,1,0)</f>
        <v>0</v>
      </c>
      <c r="Q287" s="25"/>
      <c r="W287" s="935" t="str">
        <f>IF(OR(Q287=TRUE,R287="NA"),CONCATENATE(N287," "),"")</f>
        <v/>
      </c>
      <c r="X287" s="234" t="str">
        <f>IF(OR(O287=TRUE,Q287=TRUE,R287="NA"),"",CONCATENATE(N287," "))</f>
        <v xml:space="preserve">S4.8, </v>
      </c>
      <c r="Y287" s="939"/>
    </row>
    <row r="288" spans="1:25" ht="16.5" customHeight="1" x14ac:dyDescent="0.2">
      <c r="A288" s="1478"/>
      <c r="B288" s="1386"/>
      <c r="C288" s="1386"/>
      <c r="D288" s="1386"/>
      <c r="E288" s="1386"/>
      <c r="F288" s="1386"/>
      <c r="G288" s="1386"/>
      <c r="H288" s="1386"/>
      <c r="I288" s="1386"/>
      <c r="J288" s="128"/>
      <c r="K288" s="129"/>
      <c r="L288" s="1237"/>
      <c r="M288" s="60"/>
      <c r="N288" s="243"/>
      <c r="O288" s="27"/>
      <c r="P288" s="25"/>
      <c r="Q288" s="25"/>
      <c r="Y288" s="939"/>
    </row>
    <row r="289" spans="1:30" ht="16.5" customHeight="1" x14ac:dyDescent="0.2">
      <c r="A289" s="1376"/>
      <c r="B289" s="1387"/>
      <c r="C289" s="1387"/>
      <c r="D289" s="1387"/>
      <c r="E289" s="1387"/>
      <c r="F289" s="1387"/>
      <c r="G289" s="1387"/>
      <c r="H289" s="1387"/>
      <c r="I289" s="1387"/>
      <c r="J289" s="228"/>
      <c r="K289" s="390"/>
      <c r="L289" s="1237"/>
      <c r="M289" s="60"/>
      <c r="N289" s="243"/>
      <c r="O289" s="27"/>
      <c r="P289" s="25"/>
      <c r="Q289" s="25"/>
      <c r="Y289" s="939"/>
    </row>
    <row r="290" spans="1:30" ht="16.5" customHeight="1" x14ac:dyDescent="0.2">
      <c r="A290" s="1122" t="s">
        <v>38</v>
      </c>
      <c r="B290" s="1240" t="s">
        <v>41</v>
      </c>
      <c r="C290" s="1240"/>
      <c r="D290" s="1240"/>
      <c r="E290" s="1240"/>
      <c r="F290" s="1240"/>
      <c r="G290" s="1240"/>
      <c r="H290" s="1240"/>
      <c r="I290" s="1240"/>
      <c r="J290" s="227"/>
      <c r="K290" s="391"/>
      <c r="L290" s="1237"/>
      <c r="M290" s="60"/>
      <c r="N290" s="243" t="s">
        <v>658</v>
      </c>
      <c r="O290" s="27" t="b">
        <v>0</v>
      </c>
      <c r="P290" s="230">
        <f>IF(O290=TRUE,1,0)</f>
        <v>0</v>
      </c>
      <c r="Q290" s="25"/>
      <c r="W290" s="935" t="str">
        <f>IF(OR(Q290=TRUE,R290="NA"),CONCATENATE(N290," "),"")</f>
        <v/>
      </c>
      <c r="X290" s="234" t="str">
        <f>IF(OR(O290=TRUE,Q290=TRUE,R290="NA"),"",CONCATENATE(N290," "))</f>
        <v xml:space="preserve">S4.9, </v>
      </c>
      <c r="Y290" s="939"/>
    </row>
    <row r="291" spans="1:30" ht="16.5" customHeight="1" x14ac:dyDescent="0.2">
      <c r="A291" s="1122"/>
      <c r="B291" s="1483"/>
      <c r="C291" s="1483"/>
      <c r="D291" s="1483"/>
      <c r="E291" s="1483"/>
      <c r="F291" s="1483"/>
      <c r="G291" s="1483"/>
      <c r="H291" s="1483"/>
      <c r="I291" s="1483"/>
      <c r="J291" s="228"/>
      <c r="K291" s="390"/>
      <c r="L291" s="1237"/>
      <c r="M291" s="60"/>
      <c r="N291" s="243"/>
      <c r="O291" s="27"/>
      <c r="P291" s="25"/>
      <c r="Q291" s="25"/>
      <c r="Y291" s="939"/>
    </row>
    <row r="292" spans="1:30" ht="16.5" customHeight="1" x14ac:dyDescent="0.2">
      <c r="A292" s="1122" t="s">
        <v>39</v>
      </c>
      <c r="B292" s="1240" t="s">
        <v>464</v>
      </c>
      <c r="C292" s="1240"/>
      <c r="D292" s="1240"/>
      <c r="E292" s="1240"/>
      <c r="F292" s="1240"/>
      <c r="G292" s="1240"/>
      <c r="H292" s="1240"/>
      <c r="I292" s="1241"/>
      <c r="J292" s="1143" t="s">
        <v>450</v>
      </c>
      <c r="K292" s="1409"/>
      <c r="L292" s="1237"/>
      <c r="M292" s="60"/>
      <c r="N292" s="60"/>
      <c r="Y292" s="939"/>
      <c r="AA292" s="1002"/>
    </row>
    <row r="293" spans="1:30" ht="22.5" customHeight="1" thickBot="1" x14ac:dyDescent="0.25">
      <c r="A293" s="1125"/>
      <c r="B293" s="1242"/>
      <c r="C293" s="1242"/>
      <c r="D293" s="1242"/>
      <c r="E293" s="1242"/>
      <c r="F293" s="1242"/>
      <c r="G293" s="1242"/>
      <c r="H293" s="1242"/>
      <c r="I293" s="1243"/>
      <c r="J293" s="1145"/>
      <c r="K293" s="1410"/>
      <c r="L293" s="1398"/>
      <c r="M293" s="60"/>
      <c r="N293" s="60"/>
      <c r="Y293" s="939"/>
      <c r="AA293" s="1002"/>
    </row>
    <row r="294" spans="1:30" ht="16.5" customHeight="1" x14ac:dyDescent="0.2">
      <c r="A294" s="1486" t="s">
        <v>42</v>
      </c>
      <c r="B294" s="1487"/>
      <c r="C294" s="1487"/>
      <c r="D294" s="1487"/>
      <c r="E294" s="1487"/>
      <c r="F294" s="1487"/>
      <c r="G294" s="1487"/>
      <c r="H294" s="1487"/>
      <c r="I294" s="1487"/>
      <c r="J294" s="1508" t="str">
        <f>IF(AND(U296=TRUE,COUNTIF(O299:O303,TRUE)&gt;0),"Check selection!","")</f>
        <v/>
      </c>
      <c r="K294" s="1508"/>
      <c r="L294" s="1509"/>
      <c r="M294" s="88"/>
      <c r="N294" s="56" t="s">
        <v>234</v>
      </c>
      <c r="O294" s="41">
        <f>O296</f>
        <v>3</v>
      </c>
      <c r="P294" s="41">
        <f t="shared" ref="P294:Q294" si="4">P296</f>
        <v>0</v>
      </c>
      <c r="Q294" s="41">
        <f t="shared" si="4"/>
        <v>0</v>
      </c>
      <c r="R294" s="191">
        <f>(P294+Q294)/O294</f>
        <v>0</v>
      </c>
      <c r="S294" s="41">
        <f>COUNTIF(S296,"Y")</f>
        <v>0</v>
      </c>
      <c r="T294" s="41">
        <f>COUNTA(S296)</f>
        <v>1</v>
      </c>
      <c r="U294" s="41">
        <f>COUNTIF(U296,"true")</f>
        <v>0</v>
      </c>
      <c r="V294" s="41">
        <f t="shared" ref="V294" si="5">V296</f>
        <v>0</v>
      </c>
      <c r="Y294" s="939"/>
    </row>
    <row r="295" spans="1:30" ht="16.5" customHeight="1" x14ac:dyDescent="0.2">
      <c r="A295" s="1488"/>
      <c r="B295" s="1489"/>
      <c r="C295" s="1489"/>
      <c r="D295" s="1489"/>
      <c r="E295" s="1489"/>
      <c r="F295" s="1489"/>
      <c r="G295" s="1489"/>
      <c r="H295" s="1489"/>
      <c r="I295" s="1489"/>
      <c r="J295" s="307"/>
      <c r="K295" s="296" t="s">
        <v>225</v>
      </c>
      <c r="L295" s="297"/>
      <c r="M295" s="88"/>
      <c r="N295" s="88"/>
      <c r="O295" s="4"/>
      <c r="Y295" s="939"/>
    </row>
    <row r="296" spans="1:30" ht="16.5" customHeight="1" x14ac:dyDescent="0.2">
      <c r="A296" s="298">
        <v>5</v>
      </c>
      <c r="B296" s="1388" t="s">
        <v>433</v>
      </c>
      <c r="C296" s="1388"/>
      <c r="D296" s="1388"/>
      <c r="E296" s="1388"/>
      <c r="F296" s="1388"/>
      <c r="G296" s="1388"/>
      <c r="H296" s="1388"/>
      <c r="I296" s="1388"/>
      <c r="J296" s="1151">
        <f>R296</f>
        <v>0</v>
      </c>
      <c r="K296" s="1392"/>
      <c r="L296" s="1399" t="str">
        <f>IF(J296&lt;0.6,"&lt;&lt; Insufficient control features","")</f>
        <v>&lt;&lt; Insufficient control features</v>
      </c>
      <c r="M296" s="64"/>
      <c r="N296" s="59" t="s">
        <v>236</v>
      </c>
      <c r="O296" s="47">
        <f>COUNTA(O299:O304)</f>
        <v>3</v>
      </c>
      <c r="P296" s="174">
        <f>IF(U296=TRUE,0,SUM(P299:P304)-V296)</f>
        <v>0</v>
      </c>
      <c r="Q296" s="13">
        <f>IF(U296=TRUE,O296,COUNTIF(Q299:Q304,TRUE))</f>
        <v>0</v>
      </c>
      <c r="R296" s="192">
        <f>IF(O296=Q296,1,ROUNDUP((P296+Q296)/O296,2))</f>
        <v>0</v>
      </c>
      <c r="S296" s="13" t="str">
        <f>IF(R296&gt;=$S$13,"Y","N")</f>
        <v>N</v>
      </c>
      <c r="U296" s="34" t="b">
        <v>0</v>
      </c>
      <c r="V296" s="571">
        <f>COUNTIF(V299:V304,"TRUE")</f>
        <v>0</v>
      </c>
      <c r="W296" s="34" t="str">
        <f>W299&amp;W301&amp;W303</f>
        <v/>
      </c>
      <c r="X296" s="34" t="str">
        <f>X299&amp;X301&amp;X303</f>
        <v xml:space="preserve">S5.1, S5.2, S5.3, </v>
      </c>
      <c r="Y296" s="939"/>
    </row>
    <row r="297" spans="1:30" ht="16.5" customHeight="1" x14ac:dyDescent="0.2">
      <c r="A297" s="299"/>
      <c r="B297" s="1389"/>
      <c r="C297" s="1389"/>
      <c r="D297" s="1389"/>
      <c r="E297" s="1389"/>
      <c r="F297" s="1389"/>
      <c r="G297" s="1389"/>
      <c r="H297" s="1389"/>
      <c r="I297" s="1389"/>
      <c r="J297" s="1393"/>
      <c r="K297" s="1394"/>
      <c r="L297" s="1400"/>
      <c r="M297" s="64"/>
      <c r="N297" s="59"/>
      <c r="P297" s="8"/>
      <c r="Q297" s="8"/>
      <c r="R297" s="15"/>
      <c r="S297" s="8"/>
      <c r="Y297" s="939"/>
    </row>
    <row r="298" spans="1:30" ht="16.5" customHeight="1" x14ac:dyDescent="0.2">
      <c r="A298" s="300"/>
      <c r="B298" s="1390"/>
      <c r="C298" s="1390"/>
      <c r="D298" s="1390"/>
      <c r="E298" s="1390"/>
      <c r="F298" s="1390"/>
      <c r="G298" s="1390"/>
      <c r="H298" s="1390"/>
      <c r="I298" s="1390"/>
      <c r="J298" s="1395"/>
      <c r="K298" s="1396"/>
      <c r="L298" s="1401"/>
      <c r="M298" s="64"/>
      <c r="N298" s="62"/>
      <c r="O298" s="4"/>
      <c r="R298" s="4" t="s">
        <v>682</v>
      </c>
      <c r="Y298" s="939"/>
    </row>
    <row r="299" spans="1:30" s="1" customFormat="1" ht="16.5" customHeight="1" x14ac:dyDescent="0.2">
      <c r="A299" s="1158">
        <v>5.0999999999999996</v>
      </c>
      <c r="B299" s="1384" t="s">
        <v>478</v>
      </c>
      <c r="C299" s="1384"/>
      <c r="D299" s="1384"/>
      <c r="E299" s="1384"/>
      <c r="F299" s="1384"/>
      <c r="G299" s="1384"/>
      <c r="H299" s="1384"/>
      <c r="I299" s="1384"/>
      <c r="J299" s="119"/>
      <c r="K299" s="120"/>
      <c r="L299" s="1236"/>
      <c r="M299" s="243"/>
      <c r="N299" s="243" t="s">
        <v>659</v>
      </c>
      <c r="O299" s="27" t="b">
        <v>0</v>
      </c>
      <c r="P299" s="230">
        <f>IF(O299=TRUE,1,0)</f>
        <v>0</v>
      </c>
      <c r="Q299" s="564"/>
      <c r="R299" s="210" t="str">
        <f>IF(AND($Q$296&gt;0,$Q$296=$O$296),"NA","")</f>
        <v/>
      </c>
      <c r="S299" s="5"/>
      <c r="T299" s="5"/>
      <c r="U299" s="5"/>
      <c r="V299" s="4"/>
      <c r="W299" s="935" t="str">
        <f>IF(OR(Q299=TRUE,R299="NA"),CONCATENATE(N299," "),"")</f>
        <v/>
      </c>
      <c r="X299" s="234" t="str">
        <f>IF(OR(O299=TRUE,Q299=TRUE,R299="NA"),"",CONCATENATE(N299," "))</f>
        <v xml:space="preserve">S5.1, </v>
      </c>
      <c r="Y299" s="944"/>
      <c r="Z299" s="280"/>
      <c r="AA299" s="1003"/>
      <c r="AB299" s="534"/>
      <c r="AC299" s="534"/>
      <c r="AD299" s="18"/>
    </row>
    <row r="300" spans="1:30" s="1" customFormat="1" ht="16.5" customHeight="1" x14ac:dyDescent="0.2">
      <c r="A300" s="1206"/>
      <c r="B300" s="1385"/>
      <c r="C300" s="1385"/>
      <c r="D300" s="1385"/>
      <c r="E300" s="1385"/>
      <c r="F300" s="1385"/>
      <c r="G300" s="1385"/>
      <c r="H300" s="1385"/>
      <c r="I300" s="1385"/>
      <c r="J300" s="123"/>
      <c r="K300" s="124"/>
      <c r="L300" s="1237"/>
      <c r="M300" s="243"/>
      <c r="N300" s="243"/>
      <c r="O300" s="27"/>
      <c r="P300" s="60"/>
      <c r="Q300" s="5"/>
      <c r="R300" s="8"/>
      <c r="S300" s="5"/>
      <c r="T300" s="5"/>
      <c r="U300" s="5"/>
      <c r="V300" s="4"/>
      <c r="W300" s="5"/>
      <c r="X300" s="183"/>
      <c r="Y300" s="944"/>
      <c r="Z300" s="280"/>
      <c r="AA300" s="1003"/>
      <c r="AB300" s="534"/>
      <c r="AC300" s="534"/>
      <c r="AD300" s="534"/>
    </row>
    <row r="301" spans="1:30" ht="16.5" customHeight="1" x14ac:dyDescent="0.2">
      <c r="A301" s="438">
        <v>5.2</v>
      </c>
      <c r="B301" s="1240" t="s">
        <v>43</v>
      </c>
      <c r="C301" s="1240"/>
      <c r="D301" s="1240"/>
      <c r="E301" s="1240"/>
      <c r="F301" s="1240"/>
      <c r="G301" s="1240"/>
      <c r="H301" s="1240"/>
      <c r="I301" s="1240"/>
      <c r="J301" s="125"/>
      <c r="K301" s="126"/>
      <c r="L301" s="1237"/>
      <c r="M301" s="243"/>
      <c r="N301" s="243" t="s">
        <v>660</v>
      </c>
      <c r="O301" s="27" t="b">
        <v>0</v>
      </c>
      <c r="P301" s="230">
        <f>IF(O301=TRUE,1,0)</f>
        <v>0</v>
      </c>
      <c r="Q301" s="34"/>
      <c r="R301" s="210" t="str">
        <f>IF(AND($Q$296&gt;0,$Q$296=$O$296),"NA","")</f>
        <v/>
      </c>
      <c r="W301" s="935" t="str">
        <f>IF(OR(Q301=TRUE,R301="NA"),CONCATENATE(N301," "),"")</f>
        <v/>
      </c>
      <c r="X301" s="234" t="str">
        <f>IF(OR(O301=TRUE,Q301=TRUE,R301="NA"),"",CONCATENATE(N301," "))</f>
        <v xml:space="preserve">S5.2, </v>
      </c>
      <c r="Y301" s="939"/>
      <c r="AD301" s="534"/>
    </row>
    <row r="302" spans="1:30" ht="16.5" customHeight="1" x14ac:dyDescent="0.2">
      <c r="A302" s="435"/>
      <c r="B302" s="1483"/>
      <c r="C302" s="1483"/>
      <c r="D302" s="1483"/>
      <c r="E302" s="1483"/>
      <c r="F302" s="1483"/>
      <c r="G302" s="1483"/>
      <c r="H302" s="1483"/>
      <c r="I302" s="1483"/>
      <c r="J302" s="123"/>
      <c r="K302" s="124"/>
      <c r="L302" s="1237"/>
      <c r="M302" s="243"/>
      <c r="N302" s="243"/>
      <c r="O302" s="27"/>
      <c r="P302" s="25"/>
      <c r="R302" s="8"/>
      <c r="Y302" s="939"/>
    </row>
    <row r="303" spans="1:30" ht="16.5" customHeight="1" x14ac:dyDescent="0.2">
      <c r="A303" s="1221">
        <v>5.3</v>
      </c>
      <c r="B303" s="1240" t="s">
        <v>44</v>
      </c>
      <c r="C303" s="1240"/>
      <c r="D303" s="1240"/>
      <c r="E303" s="1240"/>
      <c r="F303" s="1240"/>
      <c r="G303" s="1240"/>
      <c r="H303" s="1240"/>
      <c r="I303" s="1240"/>
      <c r="J303" s="125"/>
      <c r="K303" s="126"/>
      <c r="L303" s="1237"/>
      <c r="M303" s="243"/>
      <c r="N303" s="243" t="s">
        <v>661</v>
      </c>
      <c r="O303" s="27" t="b">
        <v>0</v>
      </c>
      <c r="P303" s="230">
        <f>IF(O303=TRUE,1,0)</f>
        <v>0</v>
      </c>
      <c r="Q303" s="34"/>
      <c r="R303" s="210" t="str">
        <f>IF(AND($Q$296&gt;0,$Q$296=$O$296),"NA","")</f>
        <v/>
      </c>
      <c r="W303" s="935" t="str">
        <f>IF(OR(Q303=TRUE,R303="NA"),CONCATENATE(N303," "),"")</f>
        <v/>
      </c>
      <c r="X303" s="234" t="str">
        <f>IF(OR(O303=TRUE,Q303=TRUE,R303="NA"),"",CONCATENATE(N303," "))</f>
        <v xml:space="preserve">S5.3, </v>
      </c>
      <c r="Y303" s="939"/>
    </row>
    <row r="304" spans="1:30" ht="16.5" customHeight="1" x14ac:dyDescent="0.2">
      <c r="A304" s="1206"/>
      <c r="B304" s="1483"/>
      <c r="C304" s="1483"/>
      <c r="D304" s="1483"/>
      <c r="E304" s="1483"/>
      <c r="F304" s="1483"/>
      <c r="G304" s="1483"/>
      <c r="H304" s="1483"/>
      <c r="I304" s="1483"/>
      <c r="J304" s="123"/>
      <c r="K304" s="124"/>
      <c r="L304" s="1237"/>
      <c r="M304" s="243"/>
      <c r="N304" s="243"/>
      <c r="Y304" s="939"/>
    </row>
    <row r="305" spans="1:30" ht="16.5" customHeight="1" x14ac:dyDescent="0.2">
      <c r="A305" s="1221">
        <v>5.4</v>
      </c>
      <c r="B305" s="1240" t="s">
        <v>464</v>
      </c>
      <c r="C305" s="1240"/>
      <c r="D305" s="1240"/>
      <c r="E305" s="1240"/>
      <c r="F305" s="1240"/>
      <c r="G305" s="1240"/>
      <c r="H305" s="1240"/>
      <c r="I305" s="1241"/>
      <c r="J305" s="1143" t="s">
        <v>450</v>
      </c>
      <c r="K305" s="1409"/>
      <c r="L305" s="1237"/>
      <c r="M305" s="60"/>
      <c r="N305" s="60"/>
      <c r="Y305" s="939"/>
      <c r="AA305" s="1002"/>
    </row>
    <row r="306" spans="1:30" s="22" customFormat="1" ht="16.5" customHeight="1" thickBot="1" x14ac:dyDescent="0.25">
      <c r="A306" s="1289"/>
      <c r="B306" s="1242"/>
      <c r="C306" s="1242"/>
      <c r="D306" s="1242"/>
      <c r="E306" s="1242"/>
      <c r="F306" s="1242"/>
      <c r="G306" s="1242"/>
      <c r="H306" s="1242"/>
      <c r="I306" s="1243"/>
      <c r="J306" s="1145"/>
      <c r="K306" s="1410"/>
      <c r="L306" s="1398"/>
      <c r="M306" s="60"/>
      <c r="N306" s="60"/>
      <c r="O306" s="9"/>
      <c r="P306" s="6"/>
      <c r="Q306" s="6"/>
      <c r="R306" s="6"/>
      <c r="S306" s="6"/>
      <c r="T306" s="6"/>
      <c r="U306" s="6"/>
      <c r="V306" s="4"/>
      <c r="W306" s="6"/>
      <c r="X306" s="937"/>
      <c r="Y306" s="940"/>
      <c r="Z306" s="530"/>
      <c r="AA306" s="1002"/>
      <c r="AB306" s="531"/>
      <c r="AC306" s="531"/>
      <c r="AD306" s="18"/>
    </row>
    <row r="307" spans="1:30" s="22" customFormat="1" ht="16.5" customHeight="1" x14ac:dyDescent="0.2">
      <c r="A307" s="1589" t="s">
        <v>45</v>
      </c>
      <c r="B307" s="1590"/>
      <c r="C307" s="1590"/>
      <c r="D307" s="1590"/>
      <c r="E307" s="1590"/>
      <c r="F307" s="1590"/>
      <c r="G307" s="1590"/>
      <c r="H307" s="1590"/>
      <c r="I307" s="1590"/>
      <c r="J307" s="1406" t="str">
        <f>IF(AND(U309=TRUE,COUNTIF(O311:O325,TRUE)&gt;0),"Check selection!","")</f>
        <v/>
      </c>
      <c r="K307" s="1406"/>
      <c r="L307" s="1407"/>
      <c r="M307" s="88"/>
      <c r="N307" s="56" t="s">
        <v>234</v>
      </c>
      <c r="O307" s="41">
        <f>O309</f>
        <v>6</v>
      </c>
      <c r="P307" s="41">
        <f t="shared" ref="P307:Q307" si="6">P309</f>
        <v>0</v>
      </c>
      <c r="Q307" s="41">
        <f t="shared" si="6"/>
        <v>0</v>
      </c>
      <c r="R307" s="191">
        <f>(P307+Q307)/O307</f>
        <v>0</v>
      </c>
      <c r="S307" s="41">
        <f>COUNTIF(S309,"Y")</f>
        <v>0</v>
      </c>
      <c r="T307" s="41">
        <f>COUNTA(S309)</f>
        <v>1</v>
      </c>
      <c r="U307" s="41">
        <f>COUNTIF(U309,"true")</f>
        <v>0</v>
      </c>
      <c r="V307" s="41">
        <f t="shared" ref="V307" si="7">V309</f>
        <v>0</v>
      </c>
      <c r="W307" s="6"/>
      <c r="X307" s="937"/>
      <c r="Y307" s="940"/>
      <c r="Z307" s="530"/>
      <c r="AA307" s="1000"/>
      <c r="AB307" s="531"/>
      <c r="AC307" s="531"/>
      <c r="AD307" s="531"/>
    </row>
    <row r="308" spans="1:30" s="22" customFormat="1" ht="16.5" customHeight="1" x14ac:dyDescent="0.2">
      <c r="A308" s="1591"/>
      <c r="B308" s="1592"/>
      <c r="C308" s="1592"/>
      <c r="D308" s="1592"/>
      <c r="E308" s="1592"/>
      <c r="F308" s="1592"/>
      <c r="G308" s="1592"/>
      <c r="H308" s="1592"/>
      <c r="I308" s="1592"/>
      <c r="J308" s="301"/>
      <c r="K308" s="302" t="s">
        <v>225</v>
      </c>
      <c r="L308" s="303"/>
      <c r="M308" s="88"/>
      <c r="N308" s="88"/>
      <c r="O308" s="6"/>
      <c r="P308" s="6"/>
      <c r="Q308" s="6"/>
      <c r="R308" s="6"/>
      <c r="S308" s="6"/>
      <c r="T308" s="6"/>
      <c r="U308" s="6"/>
      <c r="V308" s="4"/>
      <c r="W308" s="6"/>
      <c r="X308" s="937"/>
      <c r="Y308" s="940"/>
      <c r="Z308" s="530"/>
      <c r="AA308" s="1000"/>
      <c r="AB308" s="531"/>
      <c r="AC308" s="531"/>
      <c r="AD308" s="531"/>
    </row>
    <row r="309" spans="1:30" s="22" customFormat="1" ht="33" customHeight="1" x14ac:dyDescent="0.2">
      <c r="A309" s="1302">
        <v>6</v>
      </c>
      <c r="B309" s="1388" t="s">
        <v>46</v>
      </c>
      <c r="C309" s="1388"/>
      <c r="D309" s="1388"/>
      <c r="E309" s="1388"/>
      <c r="F309" s="1388"/>
      <c r="G309" s="1388"/>
      <c r="H309" s="1388"/>
      <c r="I309" s="1388"/>
      <c r="J309" s="1151">
        <f>R309</f>
        <v>0</v>
      </c>
      <c r="K309" s="1392"/>
      <c r="L309" s="1399" t="str">
        <f>IF(J309&lt;0.6,"&lt;&lt; Insufficient control features","")</f>
        <v>&lt;&lt; Insufficient control features</v>
      </c>
      <c r="M309" s="64"/>
      <c r="N309" s="59" t="s">
        <v>236</v>
      </c>
      <c r="O309" s="47">
        <f>COUNTA(O311:O325)</f>
        <v>6</v>
      </c>
      <c r="P309" s="174">
        <f>IF(U309=TRUE,0,SUM(P311:P325)-V309)</f>
        <v>0</v>
      </c>
      <c r="Q309" s="13">
        <f>IF(U309=TRUE,O309,COUNTIF(Q311:Q325,TRUE))</f>
        <v>0</v>
      </c>
      <c r="R309" s="192">
        <f>IF(O309=Q309,1,ROUNDUP((P309+Q309)/O309,2))</f>
        <v>0</v>
      </c>
      <c r="S309" s="13" t="str">
        <f>IF(R309&gt;=$S$13,"Y","N")</f>
        <v>N</v>
      </c>
      <c r="T309" s="4"/>
      <c r="U309" s="34" t="b">
        <v>0</v>
      </c>
      <c r="V309" s="571">
        <f>COUNTIF(V311:V325,"TRUE")</f>
        <v>0</v>
      </c>
      <c r="W309" s="34" t="str">
        <f>W311&amp;W314&amp;W316&amp;W318&amp;W321&amp;W324</f>
        <v/>
      </c>
      <c r="X309" s="34" t="str">
        <f>X311&amp;X314&amp;X316&amp;X318&amp;X321&amp;X324</f>
        <v xml:space="preserve">S6.1, S6.2, S6.3, S6.4, S6.5, S6.6 </v>
      </c>
      <c r="Y309" s="940"/>
      <c r="Z309" s="530"/>
      <c r="AA309" s="1000"/>
      <c r="AB309" s="531"/>
      <c r="AC309" s="531"/>
      <c r="AD309" s="531"/>
    </row>
    <row r="310" spans="1:30" s="22" customFormat="1" ht="16.5" customHeight="1" x14ac:dyDescent="0.2">
      <c r="A310" s="1304"/>
      <c r="B310" s="1390"/>
      <c r="C310" s="1390"/>
      <c r="D310" s="1390"/>
      <c r="E310" s="1390"/>
      <c r="F310" s="1390"/>
      <c r="G310" s="1390"/>
      <c r="H310" s="1390"/>
      <c r="I310" s="1390"/>
      <c r="J310" s="1395"/>
      <c r="K310" s="1396"/>
      <c r="L310" s="1401"/>
      <c r="M310" s="64"/>
      <c r="N310" s="62"/>
      <c r="O310" s="4"/>
      <c r="P310" s="4"/>
      <c r="Q310" s="4"/>
      <c r="R310" s="4"/>
      <c r="S310" s="4"/>
      <c r="T310" s="4"/>
      <c r="U310" s="4"/>
      <c r="V310" s="4"/>
      <c r="W310" s="6"/>
      <c r="X310" s="937"/>
      <c r="Y310" s="940"/>
      <c r="Z310" s="530"/>
      <c r="AA310" s="1000"/>
      <c r="AB310" s="531"/>
      <c r="AC310" s="531"/>
      <c r="AD310" s="531"/>
    </row>
    <row r="311" spans="1:30" s="22" customFormat="1" ht="16.5" customHeight="1" x14ac:dyDescent="0.2">
      <c r="A311" s="1474">
        <v>6.1</v>
      </c>
      <c r="B311" s="1384" t="s">
        <v>479</v>
      </c>
      <c r="C311" s="1384"/>
      <c r="D311" s="1384"/>
      <c r="E311" s="1384"/>
      <c r="F311" s="1384"/>
      <c r="G311" s="1384"/>
      <c r="H311" s="1384"/>
      <c r="I311" s="1384"/>
      <c r="J311" s="439"/>
      <c r="K311" s="440"/>
      <c r="L311" s="1236"/>
      <c r="M311" s="65"/>
      <c r="N311" s="243" t="s">
        <v>662</v>
      </c>
      <c r="O311" s="66" t="b">
        <v>0</v>
      </c>
      <c r="P311" s="230">
        <f>IF(O311=TRUE,1,0)</f>
        <v>0</v>
      </c>
      <c r="Q311" s="565"/>
      <c r="R311" s="210" t="str">
        <f>IF(AND($Q$309&gt;0,$Q$309=$O$309),"NA","")</f>
        <v/>
      </c>
      <c r="S311" s="6"/>
      <c r="T311" s="6"/>
      <c r="U311" s="6"/>
      <c r="V311" s="4"/>
      <c r="W311" s="935" t="str">
        <f>IF(OR(Q311=TRUE,R311="NA"),CONCATENATE(N311," "),"")</f>
        <v/>
      </c>
      <c r="X311" s="234" t="str">
        <f>IF(OR(O311=TRUE,Q311=TRUE,R311="NA"),"",CONCATENATE(N311," "))</f>
        <v xml:space="preserve">S6.1, </v>
      </c>
      <c r="Y311" s="940"/>
      <c r="Z311" s="530"/>
      <c r="AA311" s="1000"/>
      <c r="AB311" s="531"/>
      <c r="AC311" s="531"/>
      <c r="AD311" s="531"/>
    </row>
    <row r="312" spans="1:30" s="22" customFormat="1" ht="16.5" customHeight="1" x14ac:dyDescent="0.2">
      <c r="A312" s="1474"/>
      <c r="B312" s="1384"/>
      <c r="C312" s="1384"/>
      <c r="D312" s="1384"/>
      <c r="E312" s="1384"/>
      <c r="F312" s="1384"/>
      <c r="G312" s="1384"/>
      <c r="H312" s="1384"/>
      <c r="I312" s="1384"/>
      <c r="J312" s="346"/>
      <c r="K312" s="347"/>
      <c r="L312" s="1237"/>
      <c r="M312" s="65"/>
      <c r="N312" s="243"/>
      <c r="O312" s="66"/>
      <c r="P312" s="24"/>
      <c r="Q312" s="24"/>
      <c r="R312" s="6"/>
      <c r="S312" s="6"/>
      <c r="T312" s="6"/>
      <c r="U312" s="6"/>
      <c r="V312" s="4"/>
      <c r="W312" s="6"/>
      <c r="X312" s="937"/>
      <c r="Y312" s="940"/>
      <c r="Z312" s="530"/>
      <c r="AA312" s="1000"/>
      <c r="AB312" s="531"/>
      <c r="AC312" s="531"/>
      <c r="AD312" s="531"/>
    </row>
    <row r="313" spans="1:30" s="22" customFormat="1" ht="16.5" customHeight="1" x14ac:dyDescent="0.2">
      <c r="A313" s="1474"/>
      <c r="B313" s="1385"/>
      <c r="C313" s="1385"/>
      <c r="D313" s="1385"/>
      <c r="E313" s="1385"/>
      <c r="F313" s="1385"/>
      <c r="G313" s="1385"/>
      <c r="H313" s="1385"/>
      <c r="I313" s="1385"/>
      <c r="J313" s="350"/>
      <c r="K313" s="351"/>
      <c r="L313" s="1237"/>
      <c r="M313" s="65"/>
      <c r="N313" s="243"/>
      <c r="O313" s="66"/>
      <c r="P313" s="24"/>
      <c r="Q313" s="24"/>
      <c r="R313" s="6"/>
      <c r="S313" s="6"/>
      <c r="T313" s="6"/>
      <c r="U313" s="6"/>
      <c r="V313" s="4"/>
      <c r="W313" s="6"/>
      <c r="X313" s="937"/>
      <c r="Y313" s="940"/>
      <c r="Z313" s="530"/>
      <c r="AA313" s="1000"/>
      <c r="AB313" s="531"/>
      <c r="AC313" s="531"/>
      <c r="AD313" s="531"/>
    </row>
    <row r="314" spans="1:30" s="22" customFormat="1" ht="16.5" customHeight="1" x14ac:dyDescent="0.2">
      <c r="A314" s="1238" t="s">
        <v>210</v>
      </c>
      <c r="B314" s="1126" t="s">
        <v>47</v>
      </c>
      <c r="C314" s="1126"/>
      <c r="D314" s="1126"/>
      <c r="E314" s="1126"/>
      <c r="F314" s="1126"/>
      <c r="G314" s="1126"/>
      <c r="H314" s="1126"/>
      <c r="I314" s="1127"/>
      <c r="J314" s="125"/>
      <c r="K314" s="126"/>
      <c r="L314" s="1237"/>
      <c r="M314" s="65"/>
      <c r="N314" s="243" t="s">
        <v>663</v>
      </c>
      <c r="O314" s="66" t="b">
        <v>0</v>
      </c>
      <c r="P314" s="230">
        <f>IF(O314=TRUE,1,0)</f>
        <v>0</v>
      </c>
      <c r="Q314" s="565"/>
      <c r="R314" s="210" t="str">
        <f>IF(AND($Q$309&gt;0,$Q$309=$O$309),"NA","")</f>
        <v/>
      </c>
      <c r="S314" s="6"/>
      <c r="T314" s="6"/>
      <c r="U314" s="6"/>
      <c r="V314" s="4"/>
      <c r="W314" s="935" t="str">
        <f>IF(OR(Q314=TRUE,R314="NA"),CONCATENATE(N314," "),"")</f>
        <v/>
      </c>
      <c r="X314" s="234" t="str">
        <f>IF(OR(O314=TRUE,Q314=TRUE,R314="NA"),"",CONCATENATE(N314," "))</f>
        <v xml:space="preserve">S6.2, </v>
      </c>
      <c r="Y314" s="940"/>
      <c r="Z314" s="530"/>
      <c r="AA314" s="1000"/>
      <c r="AB314" s="531"/>
      <c r="AC314" s="531"/>
      <c r="AD314" s="531"/>
    </row>
    <row r="315" spans="1:30" s="22" customFormat="1" ht="16.5" customHeight="1" x14ac:dyDescent="0.2">
      <c r="A315" s="1474"/>
      <c r="B315" s="1387"/>
      <c r="C315" s="1387"/>
      <c r="D315" s="1387"/>
      <c r="E315" s="1387"/>
      <c r="F315" s="1387"/>
      <c r="G315" s="1387"/>
      <c r="H315" s="1387"/>
      <c r="I315" s="1391"/>
      <c r="J315" s="123"/>
      <c r="K315" s="124"/>
      <c r="L315" s="1237"/>
      <c r="M315" s="65"/>
      <c r="N315" s="243"/>
      <c r="O315" s="66"/>
      <c r="P315" s="24"/>
      <c r="Q315" s="24"/>
      <c r="R315" s="6"/>
      <c r="S315" s="6"/>
      <c r="T315" s="6"/>
      <c r="U315" s="6"/>
      <c r="V315" s="4"/>
      <c r="W315" s="6"/>
      <c r="X315" s="937"/>
      <c r="Y315" s="940"/>
      <c r="Z315" s="530"/>
      <c r="AA315" s="1000"/>
      <c r="AB315" s="531"/>
      <c r="AC315" s="531"/>
      <c r="AD315" s="531"/>
    </row>
    <row r="316" spans="1:30" s="22" customFormat="1" ht="16.5" customHeight="1" x14ac:dyDescent="0.2">
      <c r="A316" s="1238" t="s">
        <v>211</v>
      </c>
      <c r="B316" s="1126" t="s">
        <v>1023</v>
      </c>
      <c r="C316" s="1126"/>
      <c r="D316" s="1126"/>
      <c r="E316" s="1126"/>
      <c r="F316" s="1126"/>
      <c r="G316" s="1126"/>
      <c r="H316" s="1126"/>
      <c r="I316" s="1127"/>
      <c r="J316" s="121"/>
      <c r="K316" s="122"/>
      <c r="L316" s="1237"/>
      <c r="M316" s="65"/>
      <c r="N316" s="243" t="s">
        <v>664</v>
      </c>
      <c r="O316" s="66" t="b">
        <v>0</v>
      </c>
      <c r="P316" s="230">
        <f>IF(O316=TRUE,1,0)</f>
        <v>0</v>
      </c>
      <c r="Q316" s="565"/>
      <c r="R316" s="210" t="str">
        <f>IF(AND($Q$309&gt;0,$Q$309=$O$309),"NA","")</f>
        <v/>
      </c>
      <c r="S316" s="6"/>
      <c r="T316" s="6"/>
      <c r="U316" s="6"/>
      <c r="V316" s="4"/>
      <c r="W316" s="935" t="str">
        <f>IF(OR(Q316=TRUE,R316="NA"),CONCATENATE(N316," "),"")</f>
        <v/>
      </c>
      <c r="X316" s="234" t="str">
        <f>IF(OR(O316=TRUE,Q316=TRUE,R316="NA"),"",CONCATENATE(N316," "))</f>
        <v xml:space="preserve">S6.3, </v>
      </c>
      <c r="Y316" s="927" t="s">
        <v>930</v>
      </c>
      <c r="Z316" s="530"/>
      <c r="AA316" s="1000"/>
      <c r="AB316" s="531"/>
      <c r="AC316" s="531"/>
      <c r="AD316" s="531"/>
    </row>
    <row r="317" spans="1:30" s="22" customFormat="1" ht="16.5" customHeight="1" x14ac:dyDescent="0.2">
      <c r="A317" s="1474"/>
      <c r="B317" s="1387"/>
      <c r="C317" s="1387"/>
      <c r="D317" s="1387"/>
      <c r="E317" s="1387"/>
      <c r="F317" s="1387"/>
      <c r="G317" s="1387"/>
      <c r="H317" s="1387"/>
      <c r="I317" s="1391"/>
      <c r="J317" s="121"/>
      <c r="K317" s="122"/>
      <c r="L317" s="1237"/>
      <c r="M317" s="65"/>
      <c r="N317" s="243"/>
      <c r="O317" s="66"/>
      <c r="P317" s="24"/>
      <c r="Q317" s="24"/>
      <c r="R317" s="6"/>
      <c r="S317" s="6"/>
      <c r="T317" s="6"/>
      <c r="U317" s="6"/>
      <c r="V317" s="4"/>
      <c r="W317" s="6"/>
      <c r="X317" s="937"/>
      <c r="Y317" s="940"/>
      <c r="Z317" s="530"/>
      <c r="AA317" s="1000"/>
      <c r="AB317" s="531"/>
      <c r="AC317" s="531"/>
      <c r="AD317" s="531"/>
    </row>
    <row r="318" spans="1:30" s="22" customFormat="1" ht="16.5" customHeight="1" x14ac:dyDescent="0.2">
      <c r="A318" s="1474" t="s">
        <v>212</v>
      </c>
      <c r="B318" s="1386" t="s">
        <v>1024</v>
      </c>
      <c r="C318" s="1386"/>
      <c r="D318" s="1386"/>
      <c r="E318" s="1386"/>
      <c r="F318" s="1386"/>
      <c r="G318" s="1386"/>
      <c r="H318" s="1386"/>
      <c r="I318" s="1386"/>
      <c r="J318" s="125"/>
      <c r="K318" s="126"/>
      <c r="L318" s="1237"/>
      <c r="M318" s="65"/>
      <c r="N318" s="243" t="s">
        <v>665</v>
      </c>
      <c r="O318" s="66" t="b">
        <v>0</v>
      </c>
      <c r="P318" s="230">
        <f>IF(O318=TRUE,1,0)</f>
        <v>0</v>
      </c>
      <c r="Q318" s="565"/>
      <c r="R318" s="210" t="str">
        <f>IF(AND($Q$309&gt;0,$Q$309=$O$309),"NA","")</f>
        <v/>
      </c>
      <c r="S318" s="6"/>
      <c r="T318" s="6"/>
      <c r="U318" s="6"/>
      <c r="V318" s="4"/>
      <c r="W318" s="935" t="str">
        <f>IF(OR(Q318=TRUE,R318="NA"),CONCATENATE(N318," "),"")</f>
        <v/>
      </c>
      <c r="X318" s="234" t="str">
        <f>IF(OR(O318=TRUE,Q318=TRUE,R318="NA"),"",CONCATENATE(N318," "))</f>
        <v xml:space="preserve">S6.4, </v>
      </c>
      <c r="Y318" s="940" t="s">
        <v>926</v>
      </c>
      <c r="Z318" s="530"/>
      <c r="AA318" s="1000"/>
      <c r="AB318" s="531"/>
      <c r="AC318" s="531"/>
      <c r="AD318" s="531"/>
    </row>
    <row r="319" spans="1:30" s="22" customFormat="1" ht="16.5" customHeight="1" x14ac:dyDescent="0.2">
      <c r="A319" s="1348"/>
      <c r="B319" s="1386"/>
      <c r="C319" s="1386"/>
      <c r="D319" s="1386"/>
      <c r="E319" s="1386"/>
      <c r="F319" s="1386"/>
      <c r="G319" s="1386"/>
      <c r="H319" s="1386"/>
      <c r="I319" s="1386"/>
      <c r="J319" s="121"/>
      <c r="K319" s="122"/>
      <c r="L319" s="1237"/>
      <c r="M319" s="65"/>
      <c r="N319" s="243"/>
      <c r="O319" s="66"/>
      <c r="P319" s="24"/>
      <c r="Q319" s="24"/>
      <c r="R319" s="6"/>
      <c r="S319" s="6"/>
      <c r="T319" s="6"/>
      <c r="U319" s="6"/>
      <c r="V319" s="4"/>
      <c r="W319" s="6"/>
      <c r="X319" s="937"/>
      <c r="Y319" s="940"/>
      <c r="Z319" s="530"/>
      <c r="AA319" s="1000"/>
      <c r="AB319" s="531"/>
      <c r="AC319" s="531"/>
      <c r="AD319" s="531"/>
    </row>
    <row r="320" spans="1:30" s="22" customFormat="1" ht="16.5" customHeight="1" x14ac:dyDescent="0.2">
      <c r="A320" s="1348"/>
      <c r="B320" s="1387"/>
      <c r="C320" s="1387"/>
      <c r="D320" s="1387"/>
      <c r="E320" s="1387"/>
      <c r="F320" s="1387"/>
      <c r="G320" s="1387"/>
      <c r="H320" s="1387"/>
      <c r="I320" s="1387"/>
      <c r="J320" s="123"/>
      <c r="K320" s="124"/>
      <c r="L320" s="1237"/>
      <c r="M320" s="65"/>
      <c r="N320" s="243"/>
      <c r="O320" s="66"/>
      <c r="P320" s="24"/>
      <c r="Q320" s="24"/>
      <c r="R320" s="6"/>
      <c r="S320" s="6"/>
      <c r="T320" s="6"/>
      <c r="U320" s="6"/>
      <c r="V320" s="4"/>
      <c r="W320" s="6"/>
      <c r="X320" s="937"/>
      <c r="Y320" s="940"/>
      <c r="Z320" s="530"/>
      <c r="AA320" s="1000"/>
      <c r="AB320" s="531"/>
      <c r="AC320" s="531"/>
      <c r="AD320" s="531"/>
    </row>
    <row r="321" spans="1:30" s="22" customFormat="1" ht="16.5" customHeight="1" x14ac:dyDescent="0.2">
      <c r="A321" s="1348" t="s">
        <v>213</v>
      </c>
      <c r="B321" s="1126" t="s">
        <v>48</v>
      </c>
      <c r="C321" s="1126"/>
      <c r="D321" s="1126"/>
      <c r="E321" s="1126"/>
      <c r="F321" s="1126"/>
      <c r="G321" s="1126"/>
      <c r="H321" s="1126"/>
      <c r="I321" s="1126"/>
      <c r="J321" s="125"/>
      <c r="K321" s="126"/>
      <c r="L321" s="1237"/>
      <c r="M321" s="65"/>
      <c r="N321" s="243" t="s">
        <v>666</v>
      </c>
      <c r="O321" s="66" t="b">
        <v>0</v>
      </c>
      <c r="P321" s="230">
        <f>IF(O321=TRUE,1,0)</f>
        <v>0</v>
      </c>
      <c r="Q321" s="565"/>
      <c r="R321" s="210" t="str">
        <f>IF(AND($Q$309&gt;0,$Q$309=$O$309),"NA","")</f>
        <v/>
      </c>
      <c r="S321" s="6"/>
      <c r="T321" s="6"/>
      <c r="U321" s="6"/>
      <c r="V321" s="4"/>
      <c r="W321" s="935" t="str">
        <f>IF(OR(Q321=TRUE,R321="NA"),CONCATENATE(N321," "),"")</f>
        <v/>
      </c>
      <c r="X321" s="234" t="str">
        <f>IF(OR(O321=TRUE,Q321=TRUE,R321="NA"),"",CONCATENATE(N321," "))</f>
        <v xml:space="preserve">S6.5, </v>
      </c>
      <c r="Y321" s="940"/>
      <c r="Z321" s="530"/>
      <c r="AA321" s="1000"/>
      <c r="AB321" s="531"/>
      <c r="AC321" s="531"/>
      <c r="AD321" s="531"/>
    </row>
    <row r="322" spans="1:30" s="22" customFormat="1" ht="16.5" customHeight="1" x14ac:dyDescent="0.2">
      <c r="A322" s="1348"/>
      <c r="B322" s="1386"/>
      <c r="C322" s="1386"/>
      <c r="D322" s="1386"/>
      <c r="E322" s="1386"/>
      <c r="F322" s="1386"/>
      <c r="G322" s="1386"/>
      <c r="H322" s="1386"/>
      <c r="I322" s="1386"/>
      <c r="J322" s="121"/>
      <c r="K322" s="122"/>
      <c r="L322" s="1237"/>
      <c r="M322" s="65"/>
      <c r="N322" s="243"/>
      <c r="O322" s="66"/>
      <c r="P322" s="24"/>
      <c r="Q322" s="24"/>
      <c r="R322" s="6"/>
      <c r="S322" s="6"/>
      <c r="T322" s="6"/>
      <c r="U322" s="6"/>
      <c r="V322" s="4"/>
      <c r="W322" s="6"/>
      <c r="X322" s="937"/>
      <c r="Y322" s="940"/>
      <c r="Z322" s="530"/>
      <c r="AA322" s="1000"/>
      <c r="AB322" s="531"/>
      <c r="AC322" s="531"/>
      <c r="AD322" s="531"/>
    </row>
    <row r="323" spans="1:30" s="22" customFormat="1" ht="16.5" customHeight="1" x14ac:dyDescent="0.2">
      <c r="A323" s="1348"/>
      <c r="B323" s="1387"/>
      <c r="C323" s="1387"/>
      <c r="D323" s="1387"/>
      <c r="E323" s="1387"/>
      <c r="F323" s="1387"/>
      <c r="G323" s="1387"/>
      <c r="H323" s="1387"/>
      <c r="I323" s="1387"/>
      <c r="J323" s="123"/>
      <c r="K323" s="124"/>
      <c r="L323" s="1237"/>
      <c r="M323" s="65"/>
      <c r="N323" s="243"/>
      <c r="O323" s="66"/>
      <c r="P323" s="24"/>
      <c r="Q323" s="24"/>
      <c r="R323" s="6"/>
      <c r="S323" s="6"/>
      <c r="T323" s="6"/>
      <c r="U323" s="6"/>
      <c r="V323" s="4"/>
      <c r="W323" s="6"/>
      <c r="X323" s="937"/>
      <c r="Y323" s="940"/>
      <c r="Z323" s="530"/>
      <c r="AA323" s="1000"/>
      <c r="AB323" s="531"/>
      <c r="AC323" s="531"/>
      <c r="AD323" s="531"/>
    </row>
    <row r="324" spans="1:30" s="22" customFormat="1" ht="16.5" customHeight="1" x14ac:dyDescent="0.2">
      <c r="A324" s="1348" t="s">
        <v>214</v>
      </c>
      <c r="B324" s="1397" t="s">
        <v>480</v>
      </c>
      <c r="C324" s="1397"/>
      <c r="D324" s="1397"/>
      <c r="E324" s="1397"/>
      <c r="F324" s="1397"/>
      <c r="G324" s="1397"/>
      <c r="H324" s="1397"/>
      <c r="I324" s="1397"/>
      <c r="J324" s="125"/>
      <c r="K324" s="126"/>
      <c r="L324" s="1237"/>
      <c r="M324" s="65"/>
      <c r="N324" s="243" t="s">
        <v>754</v>
      </c>
      <c r="O324" s="66" t="b">
        <v>0</v>
      </c>
      <c r="P324" s="230">
        <f>IF(O324=TRUE,1,0)</f>
        <v>0</v>
      </c>
      <c r="Q324" s="565"/>
      <c r="R324" s="210" t="str">
        <f>IF(AND($Q$309&gt;0,$Q$309=$O$309),"NA","")</f>
        <v/>
      </c>
      <c r="S324" s="6"/>
      <c r="T324" s="6"/>
      <c r="U324" s="6"/>
      <c r="V324" s="4"/>
      <c r="W324" s="935" t="str">
        <f>IF(OR(Q324=TRUE,R324="NA"),CONCATENATE(N324," "),"")</f>
        <v/>
      </c>
      <c r="X324" s="234" t="str">
        <f>IF(OR(O324=TRUE,Q324=TRUE,R324="NA"),"",CONCATENATE(N324," "))</f>
        <v xml:space="preserve">S6.6 </v>
      </c>
      <c r="Y324" s="940"/>
      <c r="Z324" s="530"/>
      <c r="AA324" s="1000"/>
      <c r="AB324" s="531"/>
      <c r="AC324" s="531"/>
      <c r="AD324" s="531"/>
    </row>
    <row r="325" spans="1:30" s="22" customFormat="1" ht="16.5" customHeight="1" x14ac:dyDescent="0.2">
      <c r="A325" s="1348"/>
      <c r="B325" s="1385"/>
      <c r="C325" s="1385"/>
      <c r="D325" s="1385"/>
      <c r="E325" s="1385"/>
      <c r="F325" s="1385"/>
      <c r="G325" s="1385"/>
      <c r="H325" s="1385"/>
      <c r="I325" s="1385"/>
      <c r="J325" s="123"/>
      <c r="K325" s="124"/>
      <c r="L325" s="1237"/>
      <c r="M325" s="65"/>
      <c r="N325" s="243"/>
      <c r="O325" s="66"/>
      <c r="P325" s="24"/>
      <c r="Q325" s="24"/>
      <c r="R325" s="6"/>
      <c r="S325" s="6"/>
      <c r="T325" s="6"/>
      <c r="U325" s="6"/>
      <c r="V325" s="4"/>
      <c r="W325" s="6"/>
      <c r="X325" s="937"/>
      <c r="Y325" s="940"/>
      <c r="Z325" s="530"/>
      <c r="AA325" s="1000"/>
      <c r="AB325" s="531"/>
      <c r="AC325" s="531"/>
      <c r="AD325" s="531"/>
    </row>
    <row r="326" spans="1:30" s="22" customFormat="1" ht="16.5" customHeight="1" x14ac:dyDescent="0.2">
      <c r="A326" s="1348" t="s">
        <v>215</v>
      </c>
      <c r="B326" s="1593" t="s">
        <v>464</v>
      </c>
      <c r="C326" s="1593"/>
      <c r="D326" s="1593"/>
      <c r="E326" s="1593"/>
      <c r="F326" s="1593"/>
      <c r="G326" s="1593"/>
      <c r="H326" s="1593"/>
      <c r="I326" s="1594"/>
      <c r="J326" s="1143" t="s">
        <v>450</v>
      </c>
      <c r="K326" s="1409"/>
      <c r="L326" s="1237"/>
      <c r="M326" s="65"/>
      <c r="N326" s="65"/>
      <c r="O326" s="9"/>
      <c r="P326" s="6"/>
      <c r="Q326" s="6"/>
      <c r="R326" s="6"/>
      <c r="S326" s="6"/>
      <c r="T326" s="6"/>
      <c r="U326" s="6"/>
      <c r="V326" s="4"/>
      <c r="W326" s="6"/>
      <c r="X326" s="937"/>
      <c r="Y326" s="940"/>
      <c r="Z326" s="530"/>
      <c r="AA326" s="1002"/>
      <c r="AB326" s="531"/>
      <c r="AC326" s="531"/>
      <c r="AD326" s="531"/>
    </row>
    <row r="327" spans="1:30" s="22" customFormat="1" ht="16.5" customHeight="1" thickBot="1" x14ac:dyDescent="0.25">
      <c r="A327" s="1588"/>
      <c r="B327" s="1595"/>
      <c r="C327" s="1595"/>
      <c r="D327" s="1595"/>
      <c r="E327" s="1595"/>
      <c r="F327" s="1595"/>
      <c r="G327" s="1595"/>
      <c r="H327" s="1595"/>
      <c r="I327" s="1596"/>
      <c r="J327" s="1145"/>
      <c r="K327" s="1410"/>
      <c r="L327" s="1398"/>
      <c r="M327" s="65"/>
      <c r="N327" s="65"/>
      <c r="O327" s="9"/>
      <c r="P327" s="6"/>
      <c r="Q327" s="6"/>
      <c r="R327" s="6"/>
      <c r="S327" s="6"/>
      <c r="T327" s="6"/>
      <c r="U327" s="6"/>
      <c r="V327" s="4"/>
      <c r="W327" s="6"/>
      <c r="X327" s="937"/>
      <c r="Y327" s="940"/>
      <c r="Z327" s="530"/>
      <c r="AA327" s="1002"/>
      <c r="AB327" s="531"/>
      <c r="AC327" s="531"/>
      <c r="AD327" s="531"/>
    </row>
    <row r="328" spans="1:30" s="22" customFormat="1" ht="16.5" customHeight="1" x14ac:dyDescent="0.2">
      <c r="A328" s="1512" t="s">
        <v>49</v>
      </c>
      <c r="B328" s="1513"/>
      <c r="C328" s="1513"/>
      <c r="D328" s="1513"/>
      <c r="E328" s="1513"/>
      <c r="F328" s="1513"/>
      <c r="G328" s="1513"/>
      <c r="H328" s="1513"/>
      <c r="I328" s="1513"/>
      <c r="J328" s="304"/>
      <c r="K328" s="304"/>
      <c r="L328" s="290"/>
      <c r="M328" s="62"/>
      <c r="N328" s="56" t="s">
        <v>234</v>
      </c>
      <c r="O328" s="41">
        <f>O330</f>
        <v>8</v>
      </c>
      <c r="P328" s="41">
        <f t="shared" ref="P328:Q328" si="8">P330</f>
        <v>0</v>
      </c>
      <c r="Q328" s="41">
        <f t="shared" si="8"/>
        <v>0</v>
      </c>
      <c r="R328" s="191">
        <f>(P328+Q328)/O328</f>
        <v>0</v>
      </c>
      <c r="S328" s="41">
        <f>COUNTIF(S330,"Y")</f>
        <v>0</v>
      </c>
      <c r="T328" s="41">
        <f>COUNTA(S330)</f>
        <v>1</v>
      </c>
      <c r="U328" s="41">
        <f>COUNTIF(U330,"true")</f>
        <v>0</v>
      </c>
      <c r="V328" s="41">
        <f t="shared" ref="V328" si="9">V330</f>
        <v>0</v>
      </c>
      <c r="W328" s="6"/>
      <c r="X328" s="937"/>
      <c r="Y328" s="940"/>
      <c r="Z328" s="530"/>
      <c r="AA328" s="1000"/>
      <c r="AB328" s="531"/>
      <c r="AC328" s="531"/>
      <c r="AD328" s="531"/>
    </row>
    <row r="329" spans="1:30" s="22" customFormat="1" ht="16.5" customHeight="1" x14ac:dyDescent="0.2">
      <c r="A329" s="1514"/>
      <c r="B329" s="1515"/>
      <c r="C329" s="1515"/>
      <c r="D329" s="1515"/>
      <c r="E329" s="1515"/>
      <c r="F329" s="1515"/>
      <c r="G329" s="1515"/>
      <c r="H329" s="1515"/>
      <c r="I329" s="1515"/>
      <c r="J329" s="291"/>
      <c r="K329" s="302"/>
      <c r="L329" s="292"/>
      <c r="M329" s="62"/>
      <c r="N329" s="62"/>
      <c r="O329" s="6"/>
      <c r="P329" s="6"/>
      <c r="Q329" s="6"/>
      <c r="R329" s="6"/>
      <c r="S329" s="6"/>
      <c r="T329" s="6"/>
      <c r="U329" s="6"/>
      <c r="V329" s="4"/>
      <c r="W329" s="6"/>
      <c r="X329" s="937"/>
      <c r="Y329" s="940"/>
      <c r="Z329" s="530"/>
      <c r="AA329" s="1000"/>
      <c r="AB329" s="531"/>
      <c r="AC329" s="531"/>
      <c r="AD329" s="531"/>
    </row>
    <row r="330" spans="1:30" s="22" customFormat="1" x14ac:dyDescent="0.2">
      <c r="A330" s="1302">
        <v>7</v>
      </c>
      <c r="B330" s="1388" t="s">
        <v>298</v>
      </c>
      <c r="C330" s="1388"/>
      <c r="D330" s="1388"/>
      <c r="E330" s="1388"/>
      <c r="F330" s="1388"/>
      <c r="G330" s="1388"/>
      <c r="H330" s="1388"/>
      <c r="I330" s="1388"/>
      <c r="J330" s="1151">
        <f>R330</f>
        <v>0</v>
      </c>
      <c r="K330" s="1392"/>
      <c r="L330" s="1399" t="str">
        <f>IF(J330&lt;0.6,"&lt;&lt; Insufficient control features","")</f>
        <v>&lt;&lt; Insufficient control features</v>
      </c>
      <c r="M330" s="64"/>
      <c r="N330" s="59" t="s">
        <v>236</v>
      </c>
      <c r="O330" s="47">
        <f>COUNTA(O333:O397)</f>
        <v>8</v>
      </c>
      <c r="P330" s="13">
        <f>IF(U330=TRUE,0,SUM(P333:P397)-V330)</f>
        <v>0</v>
      </c>
      <c r="Q330" s="13">
        <f>IF(U330=TRUE,O330,COUNTIF(Q333:Q397,TRUE))</f>
        <v>0</v>
      </c>
      <c r="R330" s="192">
        <f>IF(O330=Q330,1,ROUNDUP((P330+Q330)/O330,2))</f>
        <v>0</v>
      </c>
      <c r="S330" s="13" t="str">
        <f>IF(R330&gt;=$S$13,"Y","N")</f>
        <v>N</v>
      </c>
      <c r="T330" s="4"/>
      <c r="U330" s="34"/>
      <c r="V330" s="571">
        <f>COUNTIF(V333:V397,"TRUE")</f>
        <v>0</v>
      </c>
      <c r="W330" s="34" t="str">
        <f>W333&amp;W344&amp;W353&amp;W366&amp;W381&amp;W384&amp;W387&amp;W394</f>
        <v/>
      </c>
      <c r="X330" s="34" t="str">
        <f>X333&amp;X344&amp;X353&amp;X366&amp;X381&amp;X384&amp;X387&amp;X394</f>
        <v xml:space="preserve">S7.1, S7.2, S7.3, S7.4, S7.5, S7.6, S7.7, S7.8, </v>
      </c>
      <c r="Y330" s="940"/>
      <c r="Z330" s="530"/>
      <c r="AA330" s="1000"/>
      <c r="AB330" s="531"/>
      <c r="AC330" s="531"/>
      <c r="AD330" s="531"/>
    </row>
    <row r="331" spans="1:30" s="22" customFormat="1" ht="16.5" customHeight="1" x14ac:dyDescent="0.2">
      <c r="A331" s="1303"/>
      <c r="B331" s="1389"/>
      <c r="C331" s="1389"/>
      <c r="D331" s="1389"/>
      <c r="E331" s="1389"/>
      <c r="F331" s="1389"/>
      <c r="G331" s="1389"/>
      <c r="H331" s="1389"/>
      <c r="I331" s="1389"/>
      <c r="J331" s="1393"/>
      <c r="K331" s="1394"/>
      <c r="L331" s="1400"/>
      <c r="M331" s="64"/>
      <c r="N331" s="62"/>
      <c r="O331" s="4"/>
      <c r="P331" s="4"/>
      <c r="Q331" s="4"/>
      <c r="R331" s="4"/>
      <c r="S331" s="4"/>
      <c r="T331" s="4"/>
      <c r="U331" s="4"/>
      <c r="V331" s="4"/>
      <c r="W331" s="6"/>
      <c r="X331" s="937"/>
      <c r="Y331" s="940"/>
      <c r="Z331" s="530"/>
      <c r="AA331" s="1000"/>
      <c r="AB331" s="531"/>
      <c r="AC331" s="531"/>
      <c r="AD331" s="531"/>
    </row>
    <row r="332" spans="1:30" s="22" customFormat="1" ht="16.5" customHeight="1" x14ac:dyDescent="0.2">
      <c r="A332" s="1304"/>
      <c r="B332" s="1390"/>
      <c r="C332" s="1390"/>
      <c r="D332" s="1390"/>
      <c r="E332" s="1390"/>
      <c r="F332" s="1390"/>
      <c r="G332" s="1390"/>
      <c r="H332" s="1390"/>
      <c r="I332" s="1390"/>
      <c r="J332" s="1395"/>
      <c r="K332" s="1396"/>
      <c r="L332" s="1401"/>
      <c r="M332" s="64"/>
      <c r="N332" s="64"/>
      <c r="O332" s="6"/>
      <c r="P332" s="6"/>
      <c r="Q332" s="6"/>
      <c r="R332" s="6"/>
      <c r="S332" s="6"/>
      <c r="T332" s="6"/>
      <c r="U332" s="6"/>
      <c r="V332" s="4"/>
      <c r="W332" s="6"/>
      <c r="X332" s="937"/>
      <c r="Y332" s="940"/>
      <c r="Z332" s="530"/>
      <c r="AA332" s="1000"/>
      <c r="AB332" s="531"/>
      <c r="AC332" s="531"/>
      <c r="AD332" s="531"/>
    </row>
    <row r="333" spans="1:30" s="22" customFormat="1" ht="16.5" customHeight="1" x14ac:dyDescent="0.2">
      <c r="A333" s="1583">
        <v>7.1</v>
      </c>
      <c r="B333" s="1688" t="s">
        <v>481</v>
      </c>
      <c r="C333" s="1688"/>
      <c r="D333" s="1688"/>
      <c r="E333" s="1688"/>
      <c r="F333" s="1688"/>
      <c r="G333" s="1688"/>
      <c r="H333" s="1688"/>
      <c r="I333" s="1689"/>
      <c r="J333" s="119"/>
      <c r="K333" s="120"/>
      <c r="L333" s="1236"/>
      <c r="M333" s="65"/>
      <c r="N333" s="243" t="s">
        <v>667</v>
      </c>
      <c r="O333" s="9" t="b">
        <v>0</v>
      </c>
      <c r="P333" s="230">
        <f>IF(O333=TRUE,1,0)</f>
        <v>0</v>
      </c>
      <c r="Q333" s="6"/>
      <c r="R333" s="6"/>
      <c r="S333" s="6"/>
      <c r="T333" s="6"/>
      <c r="U333" s="6"/>
      <c r="V333" s="4"/>
      <c r="W333" s="935" t="str">
        <f>IF(OR(Q333=TRUE,R333="NA"),CONCATENATE(N333," "),"")</f>
        <v/>
      </c>
      <c r="X333" s="234" t="str">
        <f>IF(OR(O333=TRUE,Q333=TRUE,R333="NA"),"",CONCATENATE(N333," "))</f>
        <v xml:space="preserve">S7.1, </v>
      </c>
      <c r="Y333" s="940"/>
      <c r="Z333" s="530"/>
      <c r="AA333" s="1000"/>
      <c r="AB333" s="531"/>
      <c r="AC333" s="531"/>
      <c r="AD333" s="531"/>
    </row>
    <row r="334" spans="1:30" s="22" customFormat="1" x14ac:dyDescent="0.2">
      <c r="A334" s="1248"/>
      <c r="B334" s="1384"/>
      <c r="C334" s="1384"/>
      <c r="D334" s="1384"/>
      <c r="E334" s="1384"/>
      <c r="F334" s="1384"/>
      <c r="G334" s="1384"/>
      <c r="H334" s="1384"/>
      <c r="I334" s="1609"/>
      <c r="J334" s="121"/>
      <c r="K334" s="122"/>
      <c r="L334" s="1237"/>
      <c r="M334" s="65"/>
      <c r="N334" s="243"/>
      <c r="O334" s="9"/>
      <c r="P334" s="6"/>
      <c r="Q334" s="6"/>
      <c r="R334" s="6"/>
      <c r="S334" s="6"/>
      <c r="T334" s="6"/>
      <c r="U334" s="6"/>
      <c r="V334" s="4"/>
      <c r="W334" s="6"/>
      <c r="X334" s="937"/>
      <c r="Y334" s="940"/>
      <c r="Z334" s="530"/>
      <c r="AA334" s="1000"/>
      <c r="AB334" s="531"/>
      <c r="AC334" s="531"/>
      <c r="AD334" s="531"/>
    </row>
    <row r="335" spans="1:30" s="22" customFormat="1" ht="14.25" customHeight="1" x14ac:dyDescent="0.2">
      <c r="A335" s="1248"/>
      <c r="B335" s="1384"/>
      <c r="C335" s="1384"/>
      <c r="D335" s="1384"/>
      <c r="E335" s="1384"/>
      <c r="F335" s="1384"/>
      <c r="G335" s="1384"/>
      <c r="H335" s="1384"/>
      <c r="I335" s="1609"/>
      <c r="J335" s="121"/>
      <c r="K335" s="122"/>
      <c r="L335" s="1237"/>
      <c r="M335" s="65"/>
      <c r="N335" s="243"/>
      <c r="O335" s="9"/>
      <c r="P335" s="6"/>
      <c r="Q335" s="6"/>
      <c r="R335" s="6"/>
      <c r="S335" s="6"/>
      <c r="T335" s="6"/>
      <c r="U335" s="6"/>
      <c r="V335" s="4"/>
      <c r="W335" s="6"/>
      <c r="X335" s="937"/>
      <c r="Y335" s="940"/>
      <c r="Z335" s="530"/>
      <c r="AA335" s="1000"/>
      <c r="AB335" s="531"/>
      <c r="AC335" s="531"/>
      <c r="AD335" s="531"/>
    </row>
    <row r="336" spans="1:30" s="22" customFormat="1" ht="16.5" customHeight="1" x14ac:dyDescent="0.2">
      <c r="A336" s="441"/>
      <c r="B336" s="926" t="s">
        <v>1428</v>
      </c>
      <c r="C336" s="356"/>
      <c r="D336" s="356"/>
      <c r="E336" s="356"/>
      <c r="F336" s="356"/>
      <c r="G336" s="356"/>
      <c r="H336" s="356"/>
      <c r="I336" s="414"/>
      <c r="J336" s="121"/>
      <c r="K336" s="122"/>
      <c r="L336" s="1237"/>
      <c r="M336" s="65"/>
      <c r="N336" s="243"/>
      <c r="O336" s="9"/>
      <c r="P336" s="6"/>
      <c r="Q336" s="6"/>
      <c r="R336" s="6"/>
      <c r="S336" s="6"/>
      <c r="T336" s="6"/>
      <c r="U336" s="6"/>
      <c r="V336" s="4"/>
      <c r="W336" s="6"/>
      <c r="X336" s="937"/>
      <c r="Y336" s="940"/>
      <c r="Z336" s="530"/>
      <c r="AA336" s="1000"/>
      <c r="AB336" s="531"/>
      <c r="AC336" s="531"/>
      <c r="AD336" s="531"/>
    </row>
    <row r="337" spans="1:30" s="22" customFormat="1" ht="16.5" customHeight="1" x14ac:dyDescent="0.2">
      <c r="A337" s="441"/>
      <c r="B337" s="356"/>
      <c r="C337" s="1209" t="s">
        <v>50</v>
      </c>
      <c r="D337" s="1209"/>
      <c r="E337" s="1209"/>
      <c r="F337" s="1209"/>
      <c r="G337" s="1209"/>
      <c r="H337" s="1209"/>
      <c r="I337" s="1210"/>
      <c r="J337" s="121"/>
      <c r="K337" s="122"/>
      <c r="L337" s="1237"/>
      <c r="M337" s="65"/>
      <c r="N337" s="243"/>
      <c r="O337" s="9"/>
      <c r="P337" s="6"/>
      <c r="Q337" s="6"/>
      <c r="R337" s="6"/>
      <c r="S337" s="6"/>
      <c r="T337" s="6"/>
      <c r="U337" s="6"/>
      <c r="V337" s="4"/>
      <c r="W337" s="6"/>
      <c r="X337" s="937"/>
      <c r="Y337" s="940"/>
      <c r="Z337" s="530"/>
      <c r="AA337" s="1000"/>
      <c r="AB337" s="531"/>
      <c r="AC337" s="531"/>
      <c r="AD337" s="531"/>
    </row>
    <row r="338" spans="1:30" s="22" customFormat="1" ht="16.5" customHeight="1" x14ac:dyDescent="0.2">
      <c r="A338" s="441"/>
      <c r="B338" s="306"/>
      <c r="C338" s="1209"/>
      <c r="D338" s="1209"/>
      <c r="E338" s="1209"/>
      <c r="F338" s="1209"/>
      <c r="G338" s="1209"/>
      <c r="H338" s="1209"/>
      <c r="I338" s="1210"/>
      <c r="J338" s="121"/>
      <c r="K338" s="122"/>
      <c r="L338" s="1237"/>
      <c r="M338" s="65"/>
      <c r="N338" s="243"/>
      <c r="O338" s="9"/>
      <c r="P338" s="6"/>
      <c r="Q338" s="6"/>
      <c r="R338" s="6"/>
      <c r="S338" s="6"/>
      <c r="T338" s="6"/>
      <c r="U338" s="6"/>
      <c r="V338" s="4"/>
      <c r="W338" s="6"/>
      <c r="X338" s="937"/>
      <c r="Y338" s="940"/>
      <c r="Z338" s="530"/>
      <c r="AA338" s="1000"/>
      <c r="AB338" s="531"/>
      <c r="AC338" s="531"/>
      <c r="AD338" s="531"/>
    </row>
    <row r="339" spans="1:30" s="22" customFormat="1" ht="16.5" customHeight="1" x14ac:dyDescent="0.2">
      <c r="A339" s="441"/>
      <c r="B339" s="306"/>
      <c r="C339" s="1209"/>
      <c r="D339" s="1209"/>
      <c r="E339" s="1209"/>
      <c r="F339" s="1209"/>
      <c r="G339" s="1209"/>
      <c r="H339" s="1209"/>
      <c r="I339" s="1210"/>
      <c r="J339" s="121"/>
      <c r="K339" s="122"/>
      <c r="L339" s="1237"/>
      <c r="M339" s="65"/>
      <c r="N339" s="243"/>
      <c r="O339" s="9"/>
      <c r="P339" s="6"/>
      <c r="Q339" s="6"/>
      <c r="R339" s="6"/>
      <c r="S339" s="6"/>
      <c r="T339" s="6"/>
      <c r="U339" s="6"/>
      <c r="V339" s="4"/>
      <c r="W339" s="6"/>
      <c r="X339" s="937"/>
      <c r="Y339" s="940"/>
      <c r="Z339" s="530"/>
      <c r="AA339" s="1000"/>
      <c r="AB339" s="531"/>
      <c r="AC339" s="531"/>
      <c r="AD339" s="531"/>
    </row>
    <row r="340" spans="1:30" s="16" customFormat="1" ht="16.5" customHeight="1" x14ac:dyDescent="0.2">
      <c r="A340" s="441"/>
      <c r="B340" s="356"/>
      <c r="C340" s="1209" t="s">
        <v>51</v>
      </c>
      <c r="D340" s="1209"/>
      <c r="E340" s="1209"/>
      <c r="F340" s="1209"/>
      <c r="G340" s="1209"/>
      <c r="H340" s="1209"/>
      <c r="I340" s="1210"/>
      <c r="J340" s="121"/>
      <c r="K340" s="122"/>
      <c r="L340" s="1237"/>
      <c r="M340" s="24"/>
      <c r="N340" s="243"/>
      <c r="O340" s="24"/>
      <c r="P340" s="24"/>
      <c r="Q340" s="24"/>
      <c r="R340" s="24"/>
      <c r="S340" s="24"/>
      <c r="T340" s="24"/>
      <c r="U340" s="24"/>
      <c r="V340" s="4"/>
      <c r="W340" s="24"/>
      <c r="X340" s="945"/>
      <c r="Y340" s="946"/>
      <c r="Z340" s="347"/>
      <c r="AA340" s="1000"/>
      <c r="AB340" s="535"/>
      <c r="AC340" s="535"/>
      <c r="AD340" s="531"/>
    </row>
    <row r="341" spans="1:30" s="16" customFormat="1" ht="16.5" customHeight="1" x14ac:dyDescent="0.2">
      <c r="A341" s="441"/>
      <c r="B341" s="306"/>
      <c r="C341" s="1209"/>
      <c r="D341" s="1209"/>
      <c r="E341" s="1209"/>
      <c r="F341" s="1209"/>
      <c r="G341" s="1209"/>
      <c r="H341" s="1209"/>
      <c r="I341" s="1210"/>
      <c r="J341" s="121"/>
      <c r="K341" s="122"/>
      <c r="L341" s="1237"/>
      <c r="M341" s="24"/>
      <c r="N341" s="243"/>
      <c r="O341" s="24"/>
      <c r="P341" s="24"/>
      <c r="Q341" s="24"/>
      <c r="R341" s="24"/>
      <c r="S341" s="24"/>
      <c r="T341" s="24"/>
      <c r="U341" s="24"/>
      <c r="V341" s="4"/>
      <c r="W341" s="24"/>
      <c r="X341" s="945"/>
      <c r="Y341" s="946"/>
      <c r="Z341" s="347"/>
      <c r="AA341" s="1000"/>
      <c r="AB341" s="535"/>
      <c r="AC341" s="535"/>
      <c r="AD341" s="535"/>
    </row>
    <row r="342" spans="1:30" s="16" customFormat="1" ht="16.5" customHeight="1" x14ac:dyDescent="0.2">
      <c r="A342" s="441"/>
      <c r="B342" s="306"/>
      <c r="C342" s="1209"/>
      <c r="D342" s="1209"/>
      <c r="E342" s="1209"/>
      <c r="F342" s="1209"/>
      <c r="G342" s="1209"/>
      <c r="H342" s="1209"/>
      <c r="I342" s="1210"/>
      <c r="J342" s="121"/>
      <c r="K342" s="122"/>
      <c r="L342" s="1237"/>
      <c r="M342" s="24"/>
      <c r="N342" s="243"/>
      <c r="O342" s="24"/>
      <c r="P342" s="24"/>
      <c r="Q342" s="24"/>
      <c r="R342" s="24"/>
      <c r="S342" s="24"/>
      <c r="T342" s="24"/>
      <c r="U342" s="24"/>
      <c r="V342" s="4"/>
      <c r="W342" s="24"/>
      <c r="X342" s="945"/>
      <c r="Y342" s="946"/>
      <c r="Z342" s="347"/>
      <c r="AA342" s="1000"/>
      <c r="AB342" s="535"/>
      <c r="AC342" s="535"/>
      <c r="AD342" s="535"/>
    </row>
    <row r="343" spans="1:30" s="16" customFormat="1" ht="16.5" customHeight="1" x14ac:dyDescent="0.2">
      <c r="A343" s="442"/>
      <c r="B343" s="443"/>
      <c r="C343" s="1483"/>
      <c r="D343" s="1483"/>
      <c r="E343" s="1483"/>
      <c r="F343" s="1483"/>
      <c r="G343" s="1483"/>
      <c r="H343" s="1483"/>
      <c r="I343" s="1687"/>
      <c r="J343" s="123"/>
      <c r="K343" s="124"/>
      <c r="L343" s="1237"/>
      <c r="M343" s="24"/>
      <c r="N343" s="243"/>
      <c r="O343" s="24"/>
      <c r="P343" s="24"/>
      <c r="Q343" s="24"/>
      <c r="R343" s="24"/>
      <c r="S343" s="24"/>
      <c r="T343" s="24"/>
      <c r="U343" s="24"/>
      <c r="V343" s="4"/>
      <c r="W343" s="24"/>
      <c r="X343" s="945"/>
      <c r="Y343" s="946"/>
      <c r="Z343" s="347"/>
      <c r="AA343" s="1000"/>
      <c r="AB343" s="535"/>
      <c r="AC343" s="535"/>
      <c r="AD343" s="535"/>
    </row>
    <row r="344" spans="1:30" s="22" customFormat="1" ht="16.5" customHeight="1" x14ac:dyDescent="0.2">
      <c r="A344" s="444" t="s">
        <v>52</v>
      </c>
      <c r="B344" s="1397" t="s">
        <v>1025</v>
      </c>
      <c r="C344" s="1397"/>
      <c r="D344" s="1397"/>
      <c r="E344" s="1397"/>
      <c r="F344" s="1397"/>
      <c r="G344" s="1397"/>
      <c r="H344" s="1397"/>
      <c r="I344" s="1397"/>
      <c r="J344" s="125"/>
      <c r="K344" s="126"/>
      <c r="L344" s="1237"/>
      <c r="M344" s="65"/>
      <c r="N344" s="243" t="s">
        <v>668</v>
      </c>
      <c r="O344" s="9" t="b">
        <v>0</v>
      </c>
      <c r="P344" s="230">
        <f>IF(O344=TRUE,1,0)</f>
        <v>0</v>
      </c>
      <c r="Q344" s="175" t="b">
        <v>0</v>
      </c>
      <c r="R344" s="6"/>
      <c r="S344" s="6"/>
      <c r="T344" s="6"/>
      <c r="U344" s="6"/>
      <c r="V344" s="152" t="str">
        <f>IF(AND(O344=TRUE,Q344=TRUE),TRUE,"")</f>
        <v/>
      </c>
      <c r="W344" s="935" t="str">
        <f>IF(OR(Q344=TRUE,R344="NA"),CONCATENATE(N344," "),"")</f>
        <v/>
      </c>
      <c r="X344" s="234" t="str">
        <f>IF(OR(O344=TRUE,Q344=TRUE,R344="NA"),"",CONCATENATE(N344," "))</f>
        <v xml:space="preserve">S7.2, </v>
      </c>
      <c r="Y344" s="939" t="s">
        <v>942</v>
      </c>
      <c r="Z344" s="530"/>
      <c r="AA344" s="1000"/>
      <c r="AB344" s="531"/>
      <c r="AC344" s="531"/>
      <c r="AD344" s="535"/>
    </row>
    <row r="345" spans="1:30" s="22" customFormat="1" ht="16.5" customHeight="1" x14ac:dyDescent="0.2">
      <c r="A345" s="441"/>
      <c r="B345" s="1384"/>
      <c r="C345" s="1384"/>
      <c r="D345" s="1384"/>
      <c r="E345" s="1384"/>
      <c r="F345" s="1384"/>
      <c r="G345" s="1384"/>
      <c r="H345" s="1384"/>
      <c r="I345" s="1384"/>
      <c r="J345" s="121"/>
      <c r="K345" s="122"/>
      <c r="L345" s="1237"/>
      <c r="M345" s="65"/>
      <c r="N345" s="243"/>
      <c r="O345" s="9"/>
      <c r="P345" s="6"/>
      <c r="Q345" s="6"/>
      <c r="R345" s="6"/>
      <c r="S345" s="6"/>
      <c r="T345" s="6"/>
      <c r="U345" s="6"/>
      <c r="V345" s="4"/>
      <c r="W345" s="6"/>
      <c r="X345" s="937"/>
      <c r="Y345" s="940"/>
      <c r="Z345" s="530"/>
      <c r="AA345" s="1000"/>
      <c r="AB345" s="531"/>
      <c r="AC345" s="531"/>
      <c r="AD345" s="531"/>
    </row>
    <row r="346" spans="1:30" s="22" customFormat="1" ht="16.5" customHeight="1" x14ac:dyDescent="0.2">
      <c r="A346" s="441"/>
      <c r="B346" s="926" t="s">
        <v>1428</v>
      </c>
      <c r="C346" s="356"/>
      <c r="D346" s="356"/>
      <c r="E346" s="356"/>
      <c r="F346" s="356"/>
      <c r="G346" s="356"/>
      <c r="H346" s="356"/>
      <c r="I346" s="356"/>
      <c r="J346" s="121"/>
      <c r="K346" s="122"/>
      <c r="L346" s="1237"/>
      <c r="M346" s="65"/>
      <c r="N346" s="243"/>
      <c r="O346" s="9"/>
      <c r="P346" s="6"/>
      <c r="Q346" s="6"/>
      <c r="R346" s="6"/>
      <c r="S346" s="6"/>
      <c r="T346" s="6"/>
      <c r="U346" s="6"/>
      <c r="V346" s="4"/>
      <c r="W346" s="6"/>
      <c r="X346" s="937"/>
      <c r="Y346" s="940"/>
      <c r="Z346" s="530"/>
      <c r="AA346" s="1000"/>
      <c r="AB346" s="531"/>
      <c r="AC346" s="531"/>
      <c r="AD346" s="531"/>
    </row>
    <row r="347" spans="1:30" s="22" customFormat="1" ht="16.5" customHeight="1" x14ac:dyDescent="0.2">
      <c r="A347" s="441"/>
      <c r="B347" s="356"/>
      <c r="C347" s="1209" t="s">
        <v>299</v>
      </c>
      <c r="D347" s="1209"/>
      <c r="E347" s="1209"/>
      <c r="F347" s="1209"/>
      <c r="G347" s="1209"/>
      <c r="H347" s="1209"/>
      <c r="I347" s="1209"/>
      <c r="J347" s="160" t="str">
        <f>IF(AND(V344=TRUE),"! Select only one","")</f>
        <v/>
      </c>
      <c r="K347" s="161"/>
      <c r="L347" s="1237"/>
      <c r="M347" s="65"/>
      <c r="N347" s="243"/>
      <c r="O347" s="29"/>
      <c r="P347" s="6"/>
      <c r="Q347" s="6"/>
      <c r="R347" s="6"/>
      <c r="S347" s="6"/>
      <c r="T347" s="6"/>
      <c r="U347" s="6"/>
      <c r="V347" s="4"/>
      <c r="W347" s="6"/>
      <c r="X347" s="937"/>
      <c r="Y347" s="940"/>
      <c r="Z347" s="530"/>
      <c r="AA347" s="1000"/>
      <c r="AB347" s="531"/>
      <c r="AC347" s="531"/>
      <c r="AD347" s="531"/>
    </row>
    <row r="348" spans="1:30" s="22" customFormat="1" ht="16.5" customHeight="1" x14ac:dyDescent="0.2">
      <c r="A348" s="441"/>
      <c r="B348" s="356"/>
      <c r="C348" s="1209"/>
      <c r="D348" s="1209"/>
      <c r="E348" s="1209"/>
      <c r="F348" s="1209"/>
      <c r="G348" s="1209"/>
      <c r="H348" s="1209"/>
      <c r="I348" s="1209"/>
      <c r="J348" s="121"/>
      <c r="K348" s="122"/>
      <c r="L348" s="1237"/>
      <c r="M348" s="65"/>
      <c r="N348" s="243"/>
      <c r="O348" s="29"/>
      <c r="P348" s="6"/>
      <c r="Q348" s="6"/>
      <c r="R348" s="6"/>
      <c r="S348" s="6"/>
      <c r="T348" s="6"/>
      <c r="U348" s="6"/>
      <c r="V348" s="4"/>
      <c r="W348" s="6"/>
      <c r="X348" s="937"/>
      <c r="Y348" s="940"/>
      <c r="Z348" s="530"/>
      <c r="AA348" s="1000"/>
      <c r="AB348" s="531"/>
      <c r="AC348" s="531"/>
      <c r="AD348" s="531"/>
    </row>
    <row r="349" spans="1:30" s="22" customFormat="1" ht="16.5" customHeight="1" x14ac:dyDescent="0.2">
      <c r="A349" s="441"/>
      <c r="B349" s="356"/>
      <c r="C349" s="1209"/>
      <c r="D349" s="1209"/>
      <c r="E349" s="1209"/>
      <c r="F349" s="1209"/>
      <c r="G349" s="1209"/>
      <c r="H349" s="1209"/>
      <c r="I349" s="1209"/>
      <c r="J349" s="121"/>
      <c r="K349" s="122"/>
      <c r="L349" s="1237"/>
      <c r="M349" s="65"/>
      <c r="N349" s="243"/>
      <c r="O349" s="29"/>
      <c r="P349" s="6"/>
      <c r="Q349" s="6"/>
      <c r="R349" s="6"/>
      <c r="S349" s="6"/>
      <c r="T349" s="6"/>
      <c r="U349" s="6"/>
      <c r="V349" s="4"/>
      <c r="W349" s="6"/>
      <c r="X349" s="937"/>
      <c r="Y349" s="940"/>
      <c r="Z349" s="530"/>
      <c r="AA349" s="1000"/>
      <c r="AB349" s="531"/>
      <c r="AC349" s="531"/>
      <c r="AD349" s="531"/>
    </row>
    <row r="350" spans="1:30" s="22" customFormat="1" ht="16.5" customHeight="1" x14ac:dyDescent="0.2">
      <c r="A350" s="441"/>
      <c r="B350" s="356"/>
      <c r="C350" s="1209" t="s">
        <v>300</v>
      </c>
      <c r="D350" s="1209"/>
      <c r="E350" s="1209"/>
      <c r="F350" s="1209"/>
      <c r="G350" s="1209"/>
      <c r="H350" s="1209"/>
      <c r="I350" s="1209"/>
      <c r="J350" s="121"/>
      <c r="K350" s="122"/>
      <c r="L350" s="1237"/>
      <c r="M350" s="65"/>
      <c r="N350" s="243"/>
      <c r="O350" s="29"/>
      <c r="P350" s="6"/>
      <c r="Q350" s="6"/>
      <c r="R350" s="6"/>
      <c r="S350" s="6"/>
      <c r="T350" s="6"/>
      <c r="U350" s="6"/>
      <c r="V350" s="4"/>
      <c r="W350" s="6"/>
      <c r="X350" s="937"/>
      <c r="Y350" s="940"/>
      <c r="Z350" s="530"/>
      <c r="AA350" s="1000"/>
      <c r="AB350" s="531"/>
      <c r="AC350" s="531"/>
      <c r="AD350" s="531"/>
    </row>
    <row r="351" spans="1:30" s="22" customFormat="1" ht="16.5" customHeight="1" x14ac:dyDescent="0.2">
      <c r="A351" s="441"/>
      <c r="B351" s="356"/>
      <c r="C351" s="1209"/>
      <c r="D351" s="1209"/>
      <c r="E351" s="1209"/>
      <c r="F351" s="1209"/>
      <c r="G351" s="1209"/>
      <c r="H351" s="1209"/>
      <c r="I351" s="1209"/>
      <c r="J351" s="121"/>
      <c r="K351" s="122"/>
      <c r="L351" s="1237"/>
      <c r="M351" s="65"/>
      <c r="N351" s="243"/>
      <c r="O351" s="9"/>
      <c r="P351" s="6"/>
      <c r="Q351" s="6"/>
      <c r="R351" s="6"/>
      <c r="S351" s="6"/>
      <c r="T351" s="6"/>
      <c r="U351" s="6"/>
      <c r="V351" s="4"/>
      <c r="W351" s="6"/>
      <c r="X351" s="937"/>
      <c r="Y351" s="940"/>
      <c r="Z351" s="530"/>
      <c r="AA351" s="1000"/>
      <c r="AB351" s="531"/>
      <c r="AC351" s="531"/>
      <c r="AD351" s="531"/>
    </row>
    <row r="352" spans="1:30" s="22" customFormat="1" ht="16.5" customHeight="1" x14ac:dyDescent="0.2">
      <c r="A352" s="442"/>
      <c r="B352" s="383"/>
      <c r="C352" s="1483"/>
      <c r="D352" s="1483"/>
      <c r="E352" s="1483"/>
      <c r="F352" s="1483"/>
      <c r="G352" s="1483"/>
      <c r="H352" s="1483"/>
      <c r="I352" s="1483"/>
      <c r="J352" s="123"/>
      <c r="K352" s="124"/>
      <c r="L352" s="1237"/>
      <c r="M352" s="65"/>
      <c r="N352" s="243"/>
      <c r="O352" s="9"/>
      <c r="P352" s="6"/>
      <c r="Q352" s="6"/>
      <c r="R352" s="6"/>
      <c r="S352" s="6"/>
      <c r="T352" s="6"/>
      <c r="U352" s="6"/>
      <c r="V352" s="4"/>
      <c r="W352" s="6"/>
      <c r="X352" s="937"/>
      <c r="Y352" s="940"/>
      <c r="Z352" s="530"/>
      <c r="AA352" s="1000"/>
      <c r="AB352" s="531"/>
      <c r="AC352" s="531"/>
      <c r="AD352" s="531"/>
    </row>
    <row r="353" spans="1:30" s="22" customFormat="1" ht="16.5" customHeight="1" x14ac:dyDescent="0.2">
      <c r="A353" s="1247" t="s">
        <v>53</v>
      </c>
      <c r="B353" s="1126" t="s">
        <v>800</v>
      </c>
      <c r="C353" s="1126"/>
      <c r="D353" s="1126"/>
      <c r="E353" s="1126"/>
      <c r="F353" s="1126"/>
      <c r="G353" s="1126"/>
      <c r="H353" s="1126"/>
      <c r="I353" s="1126"/>
      <c r="J353" s="125"/>
      <c r="K353" s="126"/>
      <c r="L353" s="1222"/>
      <c r="M353" s="65"/>
      <c r="N353" s="243" t="s">
        <v>669</v>
      </c>
      <c r="O353" s="9" t="b">
        <v>0</v>
      </c>
      <c r="P353" s="230">
        <f>IF(O353=TRUE,1,0)</f>
        <v>0</v>
      </c>
      <c r="Q353" s="175" t="b">
        <v>0</v>
      </c>
      <c r="R353" s="6"/>
      <c r="S353" s="6"/>
      <c r="T353" s="6"/>
      <c r="U353" s="6"/>
      <c r="V353" s="152" t="str">
        <f>IF(AND(O353=TRUE,Q353=TRUE),TRUE,"")</f>
        <v/>
      </c>
      <c r="W353" s="935" t="str">
        <f>IF(OR(Q353=TRUE,R353="NA"),CONCATENATE(N353," "),"")</f>
        <v/>
      </c>
      <c r="X353" s="234" t="str">
        <f>IF(OR(O353=TRUE,Q353=TRUE,R353="NA"),"",CONCATENATE(N353," "))</f>
        <v xml:space="preserve">S7.3, </v>
      </c>
      <c r="Y353" s="927" t="s">
        <v>943</v>
      </c>
      <c r="Z353" s="530"/>
      <c r="AA353" s="1000"/>
      <c r="AB353" s="531"/>
      <c r="AC353" s="531"/>
      <c r="AD353" s="531"/>
    </row>
    <row r="354" spans="1:30" s="22" customFormat="1" ht="16.5" customHeight="1" x14ac:dyDescent="0.2">
      <c r="A354" s="1248"/>
      <c r="B354" s="1386"/>
      <c r="C354" s="1386"/>
      <c r="D354" s="1386"/>
      <c r="E354" s="1386"/>
      <c r="F354" s="1386"/>
      <c r="G354" s="1386"/>
      <c r="H354" s="1386"/>
      <c r="I354" s="1386"/>
      <c r="J354" s="121"/>
      <c r="K354" s="122"/>
      <c r="L354" s="1223"/>
      <c r="M354" s="65"/>
      <c r="N354" s="243"/>
      <c r="O354" s="9"/>
      <c r="P354" s="6"/>
      <c r="Q354" s="6"/>
      <c r="R354" s="6"/>
      <c r="S354" s="6"/>
      <c r="T354" s="6"/>
      <c r="U354" s="6"/>
      <c r="V354" s="4"/>
      <c r="W354" s="6"/>
      <c r="X354" s="937"/>
      <c r="Y354" s="940"/>
      <c r="Z354" s="530"/>
      <c r="AA354" s="1000"/>
      <c r="AB354" s="531"/>
      <c r="AC354" s="531"/>
      <c r="AD354" s="531"/>
    </row>
    <row r="355" spans="1:30" s="22" customFormat="1" ht="16.5" customHeight="1" x14ac:dyDescent="0.2">
      <c r="A355" s="1248"/>
      <c r="B355" s="1386"/>
      <c r="C355" s="1386"/>
      <c r="D355" s="1386"/>
      <c r="E355" s="1386"/>
      <c r="F355" s="1386"/>
      <c r="G355" s="1386"/>
      <c r="H355" s="1386"/>
      <c r="I355" s="1386"/>
      <c r="J355" s="121"/>
      <c r="K355" s="122"/>
      <c r="L355" s="1223"/>
      <c r="M355" s="65"/>
      <c r="N355" s="243"/>
      <c r="O355" s="9"/>
      <c r="P355" s="6"/>
      <c r="Q355" s="6"/>
      <c r="R355" s="6"/>
      <c r="S355" s="6"/>
      <c r="T355" s="6"/>
      <c r="U355" s="6"/>
      <c r="V355" s="4"/>
      <c r="W355" s="6"/>
      <c r="X355" s="937"/>
      <c r="Y355" s="940"/>
      <c r="Z355" s="530"/>
      <c r="AA355" s="1000"/>
      <c r="AB355" s="531"/>
      <c r="AC355" s="531"/>
      <c r="AD355" s="531"/>
    </row>
    <row r="356" spans="1:30" s="22" customFormat="1" ht="16.5" customHeight="1" x14ac:dyDescent="0.2">
      <c r="A356" s="1248"/>
      <c r="B356" s="1386"/>
      <c r="C356" s="1386"/>
      <c r="D356" s="1386"/>
      <c r="E356" s="1386"/>
      <c r="F356" s="1386"/>
      <c r="G356" s="1386"/>
      <c r="H356" s="1386"/>
      <c r="I356" s="1386"/>
      <c r="J356" s="160" t="str">
        <f>IF(AND(V353=TRUE),"! Select only one","")</f>
        <v/>
      </c>
      <c r="K356" s="161"/>
      <c r="L356" s="1223"/>
      <c r="M356" s="65"/>
      <c r="N356" s="243"/>
      <c r="O356" s="9"/>
      <c r="P356" s="6"/>
      <c r="Q356" s="6"/>
      <c r="R356" s="6"/>
      <c r="S356" s="6"/>
      <c r="T356" s="6"/>
      <c r="U356" s="6"/>
      <c r="V356" s="4"/>
      <c r="W356" s="6"/>
      <c r="X356" s="937"/>
      <c r="Y356" s="940"/>
      <c r="Z356" s="530"/>
      <c r="AA356" s="1000"/>
      <c r="AB356" s="531"/>
      <c r="AC356" s="531"/>
      <c r="AD356" s="531"/>
    </row>
    <row r="357" spans="1:30" s="22" customFormat="1" ht="16.5" customHeight="1" x14ac:dyDescent="0.2">
      <c r="A357" s="441"/>
      <c r="B357" s="355" t="s">
        <v>54</v>
      </c>
      <c r="C357" s="1386" t="s">
        <v>268</v>
      </c>
      <c r="D357" s="1386"/>
      <c r="E357" s="1386"/>
      <c r="F357" s="1386"/>
      <c r="G357" s="1386"/>
      <c r="H357" s="1386"/>
      <c r="I357" s="1386"/>
      <c r="J357" s="121"/>
      <c r="K357" s="122"/>
      <c r="L357" s="1223"/>
      <c r="M357" s="65"/>
      <c r="N357" s="243"/>
      <c r="O357" s="9"/>
      <c r="P357" s="6"/>
      <c r="Q357" s="6"/>
      <c r="R357" s="6"/>
      <c r="S357" s="6"/>
      <c r="T357" s="6"/>
      <c r="U357" s="6"/>
      <c r="V357" s="4"/>
      <c r="W357" s="6"/>
      <c r="X357" s="937"/>
      <c r="Y357" s="940"/>
      <c r="Z357" s="530"/>
      <c r="AA357" s="1000"/>
      <c r="AB357" s="531"/>
      <c r="AC357" s="531"/>
      <c r="AD357" s="531"/>
    </row>
    <row r="358" spans="1:30" s="22" customFormat="1" ht="16.5" customHeight="1" x14ac:dyDescent="0.2">
      <c r="A358" s="441"/>
      <c r="B358" s="355"/>
      <c r="C358" s="1386"/>
      <c r="D358" s="1386"/>
      <c r="E358" s="1386"/>
      <c r="F358" s="1386"/>
      <c r="G358" s="1386"/>
      <c r="H358" s="1386"/>
      <c r="I358" s="1386"/>
      <c r="J358" s="121"/>
      <c r="K358" s="122"/>
      <c r="L358" s="1223"/>
      <c r="M358" s="65"/>
      <c r="N358" s="243"/>
      <c r="O358" s="9"/>
      <c r="P358" s="6"/>
      <c r="Q358" s="6"/>
      <c r="R358" s="6"/>
      <c r="S358" s="6"/>
      <c r="T358" s="6"/>
      <c r="U358" s="6"/>
      <c r="V358" s="4"/>
      <c r="W358" s="6"/>
      <c r="X358" s="937"/>
      <c r="Y358" s="940"/>
      <c r="Z358" s="530"/>
      <c r="AA358" s="1000"/>
      <c r="AB358" s="531"/>
      <c r="AC358" s="531"/>
      <c r="AD358" s="531"/>
    </row>
    <row r="359" spans="1:30" s="22" customFormat="1" ht="16.5" customHeight="1" x14ac:dyDescent="0.2">
      <c r="A359" s="441"/>
      <c r="B359" s="355" t="s">
        <v>55</v>
      </c>
      <c r="C359" s="1475" t="s">
        <v>269</v>
      </c>
      <c r="D359" s="1475"/>
      <c r="E359" s="1475"/>
      <c r="F359" s="1475"/>
      <c r="G359" s="1475"/>
      <c r="H359" s="1475"/>
      <c r="I359" s="1475"/>
      <c r="J359" s="121"/>
      <c r="K359" s="122"/>
      <c r="L359" s="1223"/>
      <c r="M359" s="65"/>
      <c r="N359" s="243"/>
      <c r="O359" s="9"/>
      <c r="P359" s="6"/>
      <c r="Q359" s="6"/>
      <c r="R359" s="6"/>
      <c r="S359" s="6"/>
      <c r="T359" s="6"/>
      <c r="U359" s="6"/>
      <c r="V359" s="4"/>
      <c r="W359" s="6"/>
      <c r="X359" s="937"/>
      <c r="Y359" s="940"/>
      <c r="Z359" s="530"/>
      <c r="AA359" s="1000"/>
      <c r="AB359" s="531"/>
      <c r="AC359" s="531"/>
      <c r="AD359" s="531"/>
    </row>
    <row r="360" spans="1:30" s="22" customFormat="1" ht="16.5" customHeight="1" x14ac:dyDescent="0.2">
      <c r="A360" s="441"/>
      <c r="B360" s="355" t="s">
        <v>56</v>
      </c>
      <c r="C360" s="1475" t="s">
        <v>1086</v>
      </c>
      <c r="D360" s="1475"/>
      <c r="E360" s="1475"/>
      <c r="F360" s="1475"/>
      <c r="G360" s="1475"/>
      <c r="H360" s="1475"/>
      <c r="I360" s="1475"/>
      <c r="J360" s="121"/>
      <c r="K360" s="122"/>
      <c r="L360" s="1223"/>
      <c r="M360" s="65"/>
      <c r="N360" s="243"/>
      <c r="O360" s="9"/>
      <c r="P360" s="6"/>
      <c r="Q360" s="6"/>
      <c r="R360" s="6"/>
      <c r="S360" s="6"/>
      <c r="T360" s="6"/>
      <c r="U360" s="6"/>
      <c r="V360" s="4"/>
      <c r="W360" s="6"/>
      <c r="X360" s="937"/>
      <c r="Y360" s="940"/>
      <c r="Z360" s="530"/>
      <c r="AA360" s="1000"/>
      <c r="AB360" s="531"/>
      <c r="AC360" s="531"/>
      <c r="AD360" s="531"/>
    </row>
    <row r="361" spans="1:30" s="22" customFormat="1" ht="16.5" customHeight="1" x14ac:dyDescent="0.2">
      <c r="A361" s="441"/>
      <c r="B361" s="355" t="s">
        <v>57</v>
      </c>
      <c r="C361" s="1475" t="s">
        <v>1026</v>
      </c>
      <c r="D361" s="1475"/>
      <c r="E361" s="1475"/>
      <c r="F361" s="1475"/>
      <c r="G361" s="1475"/>
      <c r="H361" s="1475"/>
      <c r="I361" s="1475"/>
      <c r="J361" s="121"/>
      <c r="K361" s="122"/>
      <c r="L361" s="1223"/>
      <c r="M361" s="65"/>
      <c r="N361" s="243"/>
      <c r="O361" s="9"/>
      <c r="P361" s="6"/>
      <c r="Q361" s="6"/>
      <c r="R361" s="6"/>
      <c r="S361" s="6"/>
      <c r="T361" s="6"/>
      <c r="U361" s="6"/>
      <c r="V361" s="4"/>
      <c r="W361" s="6"/>
      <c r="X361" s="937"/>
      <c r="Y361" s="940"/>
      <c r="Z361" s="530"/>
      <c r="AA361" s="1000"/>
      <c r="AB361" s="531"/>
      <c r="AC361" s="531"/>
      <c r="AD361" s="531"/>
    </row>
    <row r="362" spans="1:30" s="22" customFormat="1" ht="16.5" customHeight="1" x14ac:dyDescent="0.2">
      <c r="A362" s="441"/>
      <c r="B362" s="355" t="s">
        <v>58</v>
      </c>
      <c r="C362" s="1475" t="s">
        <v>801</v>
      </c>
      <c r="D362" s="1475"/>
      <c r="E362" s="1475"/>
      <c r="F362" s="1475"/>
      <c r="G362" s="1475"/>
      <c r="H362" s="1475"/>
      <c r="I362" s="1475"/>
      <c r="J362" s="121"/>
      <c r="K362" s="122"/>
      <c r="L362" s="1223"/>
      <c r="M362" s="65"/>
      <c r="N362" s="243"/>
      <c r="O362" s="9"/>
      <c r="P362" s="6"/>
      <c r="Q362" s="6"/>
      <c r="R362" s="6"/>
      <c r="S362" s="6"/>
      <c r="T362" s="6"/>
      <c r="U362" s="6"/>
      <c r="V362" s="4"/>
      <c r="W362" s="6"/>
      <c r="X362" s="937"/>
      <c r="Y362" s="940"/>
      <c r="Z362" s="530"/>
      <c r="AA362" s="1000"/>
      <c r="AB362" s="531"/>
      <c r="AC362" s="531"/>
      <c r="AD362" s="531"/>
    </row>
    <row r="363" spans="1:30" s="22" customFormat="1" ht="30" customHeight="1" x14ac:dyDescent="0.2">
      <c r="A363" s="441"/>
      <c r="B363" s="355" t="s">
        <v>802</v>
      </c>
      <c r="C363" s="1449" t="s">
        <v>1083</v>
      </c>
      <c r="D363" s="1449"/>
      <c r="E363" s="1449"/>
      <c r="F363" s="1449"/>
      <c r="G363" s="1449"/>
      <c r="H363" s="1449"/>
      <c r="I363" s="1499"/>
      <c r="J363" s="121"/>
      <c r="K363" s="122"/>
      <c r="L363" s="1223"/>
      <c r="M363" s="65"/>
      <c r="N363" s="243"/>
      <c r="O363" s="9"/>
      <c r="P363" s="6"/>
      <c r="Q363" s="6"/>
      <c r="R363" s="6"/>
      <c r="S363" s="6"/>
      <c r="T363" s="6"/>
      <c r="U363" s="6"/>
      <c r="V363" s="4"/>
      <c r="W363" s="6"/>
      <c r="X363" s="937"/>
      <c r="Y363" s="940"/>
      <c r="Z363" s="530"/>
      <c r="AA363" s="1000"/>
      <c r="AB363" s="531"/>
      <c r="AC363" s="531"/>
      <c r="AD363" s="531"/>
    </row>
    <row r="364" spans="1:30" s="22" customFormat="1" ht="16.5" customHeight="1" x14ac:dyDescent="0.2">
      <c r="A364" s="441"/>
      <c r="B364" s="355" t="s">
        <v>803</v>
      </c>
      <c r="C364" s="1386" t="s">
        <v>270</v>
      </c>
      <c r="D364" s="1386"/>
      <c r="E364" s="1386"/>
      <c r="F364" s="1386"/>
      <c r="G364" s="1386"/>
      <c r="H364" s="1386"/>
      <c r="I364" s="1386"/>
      <c r="J364" s="121"/>
      <c r="K364" s="122"/>
      <c r="L364" s="1223"/>
      <c r="M364" s="65"/>
      <c r="N364" s="243"/>
      <c r="O364" s="9"/>
      <c r="P364" s="6"/>
      <c r="Q364" s="6"/>
      <c r="R364" s="6"/>
      <c r="S364" s="6"/>
      <c r="T364" s="6"/>
      <c r="U364" s="6"/>
      <c r="V364" s="4"/>
      <c r="W364" s="6"/>
      <c r="X364" s="937"/>
      <c r="Y364" s="940"/>
      <c r="Z364" s="530"/>
      <c r="AA364" s="1000"/>
      <c r="AB364" s="531"/>
      <c r="AC364" s="531"/>
      <c r="AD364" s="531"/>
    </row>
    <row r="365" spans="1:30" s="22" customFormat="1" ht="16.5" customHeight="1" x14ac:dyDescent="0.2">
      <c r="A365" s="442"/>
      <c r="B365" s="448"/>
      <c r="C365" s="1387"/>
      <c r="D365" s="1387"/>
      <c r="E365" s="1387"/>
      <c r="F365" s="1387"/>
      <c r="G365" s="1387"/>
      <c r="H365" s="1387"/>
      <c r="I365" s="1387"/>
      <c r="J365" s="123"/>
      <c r="K365" s="124"/>
      <c r="L365" s="1224"/>
      <c r="M365" s="65"/>
      <c r="N365" s="243"/>
      <c r="O365" s="9"/>
      <c r="P365" s="6"/>
      <c r="Q365" s="6"/>
      <c r="R365" s="6"/>
      <c r="S365" s="6"/>
      <c r="T365" s="6"/>
      <c r="U365" s="6"/>
      <c r="V365" s="4"/>
      <c r="W365" s="6"/>
      <c r="X365" s="937"/>
      <c r="Y365" s="940"/>
      <c r="Z365" s="530"/>
      <c r="AA365" s="1000"/>
      <c r="AB365" s="531"/>
      <c r="AC365" s="531"/>
      <c r="AD365" s="531"/>
    </row>
    <row r="366" spans="1:30" s="16" customFormat="1" ht="16.5" customHeight="1" x14ac:dyDescent="0.2">
      <c r="A366" s="1247">
        <v>7.4</v>
      </c>
      <c r="B366" s="1126" t="s">
        <v>59</v>
      </c>
      <c r="C366" s="1126"/>
      <c r="D366" s="1126"/>
      <c r="E366" s="1126"/>
      <c r="F366" s="1126"/>
      <c r="G366" s="1126"/>
      <c r="H366" s="1126"/>
      <c r="I366" s="1126"/>
      <c r="J366" s="125"/>
      <c r="K366" s="126"/>
      <c r="L366" s="1222"/>
      <c r="M366" s="24"/>
      <c r="N366" s="243" t="s">
        <v>670</v>
      </c>
      <c r="O366" s="24" t="b">
        <v>0</v>
      </c>
      <c r="P366" s="230">
        <f>IF(O366=TRUE,1,0)</f>
        <v>0</v>
      </c>
      <c r="Q366" s="176" t="b">
        <v>0</v>
      </c>
      <c r="R366" s="24"/>
      <c r="S366" s="24"/>
      <c r="T366" s="24"/>
      <c r="U366" s="24"/>
      <c r="V366" s="152" t="str">
        <f>IF(AND(O366=TRUE,Q366=TRUE),TRUE,"")</f>
        <v/>
      </c>
      <c r="W366" s="935" t="str">
        <f>IF(OR(Q366=TRUE,R366="NA"),CONCATENATE(N366," "),"")</f>
        <v/>
      </c>
      <c r="X366" s="234" t="str">
        <f>IF(OR(O366=TRUE,Q366=TRUE,R366="NA"),"",CONCATENATE(N366," "))</f>
        <v xml:space="preserve">S7.4, </v>
      </c>
      <c r="Y366" s="927" t="s">
        <v>943</v>
      </c>
      <c r="Z366" s="347"/>
      <c r="AA366" s="1000"/>
      <c r="AB366" s="535"/>
      <c r="AC366" s="535"/>
      <c r="AD366" s="531"/>
    </row>
    <row r="367" spans="1:30" s="16" customFormat="1" ht="16.5" customHeight="1" x14ac:dyDescent="0.2">
      <c r="A367" s="1248"/>
      <c r="B367" s="1386"/>
      <c r="C367" s="1386"/>
      <c r="D367" s="1386"/>
      <c r="E367" s="1386"/>
      <c r="F367" s="1386"/>
      <c r="G367" s="1386"/>
      <c r="H367" s="1386"/>
      <c r="I367" s="1386"/>
      <c r="J367" s="121"/>
      <c r="K367" s="122"/>
      <c r="L367" s="1223"/>
      <c r="M367" s="24"/>
      <c r="N367" s="243"/>
      <c r="O367" s="24"/>
      <c r="P367" s="24"/>
      <c r="Q367" s="24"/>
      <c r="R367" s="24"/>
      <c r="S367" s="24"/>
      <c r="T367" s="24"/>
      <c r="U367" s="24"/>
      <c r="V367" s="4"/>
      <c r="W367" s="24"/>
      <c r="X367" s="945"/>
      <c r="Y367" s="946"/>
      <c r="Z367" s="347"/>
      <c r="AA367" s="1000"/>
      <c r="AB367" s="535"/>
      <c r="AC367" s="535"/>
      <c r="AD367" s="535"/>
    </row>
    <row r="368" spans="1:30" s="16" customFormat="1" ht="16.5" customHeight="1" x14ac:dyDescent="0.2">
      <c r="A368" s="1248"/>
      <c r="B368" s="1386"/>
      <c r="C368" s="1386"/>
      <c r="D368" s="1386"/>
      <c r="E368" s="1386"/>
      <c r="F368" s="1386"/>
      <c r="G368" s="1386"/>
      <c r="H368" s="1386"/>
      <c r="I368" s="1386"/>
      <c r="J368" s="160" t="str">
        <f>IF(AND(V366=TRUE),"! Select only one","")</f>
        <v/>
      </c>
      <c r="K368" s="122"/>
      <c r="L368" s="1223"/>
      <c r="M368" s="24"/>
      <c r="N368" s="243"/>
      <c r="O368" s="24"/>
      <c r="P368" s="24"/>
      <c r="Q368" s="24"/>
      <c r="R368" s="24"/>
      <c r="S368" s="24"/>
      <c r="T368" s="24"/>
      <c r="U368" s="24"/>
      <c r="V368" s="4"/>
      <c r="W368" s="24"/>
      <c r="X368" s="945"/>
      <c r="Y368" s="946"/>
      <c r="Z368" s="347"/>
      <c r="AA368" s="1000"/>
      <c r="AB368" s="535"/>
      <c r="AC368" s="535"/>
      <c r="AD368" s="535"/>
    </row>
    <row r="369" spans="1:30" s="16" customFormat="1" ht="16.5" customHeight="1" x14ac:dyDescent="0.2">
      <c r="A369" s="441"/>
      <c r="B369" s="1386"/>
      <c r="C369" s="1386"/>
      <c r="D369" s="1386"/>
      <c r="E369" s="1386"/>
      <c r="F369" s="1386"/>
      <c r="G369" s="1386"/>
      <c r="H369" s="1386"/>
      <c r="I369" s="1386"/>
      <c r="J369" s="121"/>
      <c r="K369" s="122"/>
      <c r="L369" s="1223"/>
      <c r="M369" s="24"/>
      <c r="N369" s="243"/>
      <c r="O369" s="24"/>
      <c r="P369" s="24"/>
      <c r="Q369" s="24"/>
      <c r="R369" s="24"/>
      <c r="S369" s="24"/>
      <c r="T369" s="24"/>
      <c r="U369" s="24"/>
      <c r="V369" s="4"/>
      <c r="W369" s="24"/>
      <c r="X369" s="945"/>
      <c r="Y369" s="946"/>
      <c r="Z369" s="347"/>
      <c r="AA369" s="1000"/>
      <c r="AB369" s="535"/>
      <c r="AC369" s="535"/>
      <c r="AD369" s="535"/>
    </row>
    <row r="370" spans="1:30" s="22" customFormat="1" ht="16.5" customHeight="1" x14ac:dyDescent="0.2">
      <c r="A370" s="441"/>
      <c r="B370" s="321" t="s">
        <v>54</v>
      </c>
      <c r="C370" s="1475" t="s">
        <v>60</v>
      </c>
      <c r="D370" s="1475"/>
      <c r="E370" s="1475"/>
      <c r="F370" s="1475"/>
      <c r="G370" s="1475"/>
      <c r="H370" s="1475"/>
      <c r="I370" s="1475"/>
      <c r="J370" s="121"/>
      <c r="K370" s="122"/>
      <c r="L370" s="1223"/>
      <c r="M370" s="65"/>
      <c r="N370" s="243"/>
      <c r="O370" s="9"/>
      <c r="P370" s="6"/>
      <c r="Q370" s="6"/>
      <c r="R370" s="6"/>
      <c r="S370" s="6"/>
      <c r="T370" s="6"/>
      <c r="U370" s="6"/>
      <c r="V370" s="4"/>
      <c r="W370" s="6"/>
      <c r="X370" s="937"/>
      <c r="Y370" s="940"/>
      <c r="Z370" s="530"/>
      <c r="AA370" s="1000"/>
      <c r="AB370" s="531"/>
      <c r="AC370" s="531"/>
      <c r="AD370" s="535"/>
    </row>
    <row r="371" spans="1:30" s="22" customFormat="1" ht="16.5" customHeight="1" x14ac:dyDescent="0.2">
      <c r="A371" s="441"/>
      <c r="B371" s="321" t="s">
        <v>55</v>
      </c>
      <c r="C371" s="1475" t="s">
        <v>804</v>
      </c>
      <c r="D371" s="1475"/>
      <c r="E371" s="1475"/>
      <c r="F371" s="1475"/>
      <c r="G371" s="1475"/>
      <c r="H371" s="1475"/>
      <c r="I371" s="1475"/>
      <c r="J371" s="121"/>
      <c r="K371" s="122"/>
      <c r="L371" s="1223"/>
      <c r="M371" s="65"/>
      <c r="N371" s="243"/>
      <c r="O371" s="9"/>
      <c r="P371" s="6"/>
      <c r="Q371" s="6"/>
      <c r="R371" s="6"/>
      <c r="S371" s="6"/>
      <c r="T371" s="6"/>
      <c r="U371" s="6"/>
      <c r="V371" s="4"/>
      <c r="W371" s="6"/>
      <c r="X371" s="937"/>
      <c r="Y371" s="940"/>
      <c r="Z371" s="530"/>
      <c r="AA371" s="1000"/>
      <c r="AB371" s="531"/>
      <c r="AC371" s="531"/>
      <c r="AD371" s="531"/>
    </row>
    <row r="372" spans="1:30" s="22" customFormat="1" ht="16.5" customHeight="1" x14ac:dyDescent="0.2">
      <c r="A372" s="441"/>
      <c r="B372" s="321" t="s">
        <v>56</v>
      </c>
      <c r="C372" s="1449" t="s">
        <v>1298</v>
      </c>
      <c r="D372" s="1449"/>
      <c r="E372" s="1449"/>
      <c r="F372" s="1449"/>
      <c r="G372" s="1449"/>
      <c r="H372" s="1449"/>
      <c r="I372" s="1499"/>
      <c r="J372" s="121"/>
      <c r="K372" s="122"/>
      <c r="L372" s="1223"/>
      <c r="M372" s="65"/>
      <c r="N372" s="243"/>
      <c r="O372" s="9"/>
      <c r="P372" s="6"/>
      <c r="Q372" s="6"/>
      <c r="R372" s="6"/>
      <c r="S372" s="6"/>
      <c r="T372" s="6"/>
      <c r="U372" s="6"/>
      <c r="V372" s="4"/>
      <c r="W372" s="6"/>
      <c r="X372" s="937"/>
      <c r="Y372" s="940"/>
      <c r="Z372" s="530"/>
      <c r="AA372" s="1000"/>
      <c r="AB372" s="531"/>
      <c r="AC372" s="531"/>
      <c r="AD372" s="531"/>
    </row>
    <row r="373" spans="1:30" s="22" customFormat="1" ht="14.25" customHeight="1" x14ac:dyDescent="0.2">
      <c r="A373" s="441"/>
      <c r="B373" s="321" t="s">
        <v>57</v>
      </c>
      <c r="C373" s="1386" t="s">
        <v>1027</v>
      </c>
      <c r="D373" s="1386"/>
      <c r="E373" s="1386"/>
      <c r="F373" s="1386"/>
      <c r="G373" s="1386"/>
      <c r="H373" s="1386"/>
      <c r="I373" s="1597"/>
      <c r="J373" s="121"/>
      <c r="K373" s="122"/>
      <c r="L373" s="1223"/>
      <c r="M373" s="65"/>
      <c r="N373" s="243"/>
      <c r="O373" s="9"/>
      <c r="P373" s="6"/>
      <c r="Q373" s="6"/>
      <c r="R373" s="6"/>
      <c r="S373" s="6"/>
      <c r="T373" s="6"/>
      <c r="U373" s="6"/>
      <c r="V373" s="4"/>
      <c r="W373" s="6"/>
      <c r="X373" s="937"/>
      <c r="Y373" s="940"/>
      <c r="Z373" s="530"/>
      <c r="AA373" s="1000"/>
      <c r="AB373" s="531"/>
      <c r="AC373" s="531"/>
      <c r="AD373" s="531"/>
    </row>
    <row r="374" spans="1:30" s="22" customFormat="1" x14ac:dyDescent="0.2">
      <c r="A374" s="441"/>
      <c r="B374" s="321"/>
      <c r="C374" s="1386"/>
      <c r="D374" s="1386"/>
      <c r="E374" s="1386"/>
      <c r="F374" s="1386"/>
      <c r="G374" s="1386"/>
      <c r="H374" s="1386"/>
      <c r="I374" s="1597"/>
      <c r="J374" s="121"/>
      <c r="K374" s="122"/>
      <c r="L374" s="1223"/>
      <c r="M374" s="65"/>
      <c r="N374" s="243"/>
      <c r="O374" s="9"/>
      <c r="P374" s="6"/>
      <c r="Q374" s="6"/>
      <c r="R374" s="6"/>
      <c r="S374" s="6"/>
      <c r="T374" s="6"/>
      <c r="U374" s="6"/>
      <c r="V374" s="4"/>
      <c r="W374" s="6"/>
      <c r="X374" s="937"/>
      <c r="Y374" s="940"/>
      <c r="Z374" s="530"/>
      <c r="AA374" s="1000"/>
      <c r="AB374" s="531"/>
      <c r="AC374" s="531"/>
      <c r="AD374" s="531"/>
    </row>
    <row r="375" spans="1:30" s="22" customFormat="1" ht="16.5" customHeight="1" x14ac:dyDescent="0.2">
      <c r="A375" s="441"/>
      <c r="B375" s="321" t="s">
        <v>58</v>
      </c>
      <c r="C375" s="1449" t="s">
        <v>1396</v>
      </c>
      <c r="D375" s="1449"/>
      <c r="E375" s="1449"/>
      <c r="F375" s="1449"/>
      <c r="G375" s="1449"/>
      <c r="H375" s="1449"/>
      <c r="I375" s="1499"/>
      <c r="J375" s="121"/>
      <c r="K375" s="122"/>
      <c r="L375" s="1223"/>
      <c r="M375" s="65"/>
      <c r="N375" s="243"/>
      <c r="O375" s="9"/>
      <c r="P375" s="6"/>
      <c r="Q375" s="6"/>
      <c r="R375" s="6"/>
      <c r="S375" s="6"/>
      <c r="T375" s="6"/>
      <c r="U375" s="6"/>
      <c r="V375" s="4"/>
      <c r="W375" s="6"/>
      <c r="X375" s="937"/>
      <c r="Y375" s="940"/>
      <c r="Z375" s="530"/>
      <c r="AA375" s="1000"/>
      <c r="AB375" s="531"/>
      <c r="AC375" s="531"/>
      <c r="AD375" s="531"/>
    </row>
    <row r="376" spans="1:30" s="22" customFormat="1" ht="3" customHeight="1" x14ac:dyDescent="0.2">
      <c r="A376" s="441"/>
      <c r="B376" s="321"/>
      <c r="C376" s="1449"/>
      <c r="D376" s="1449"/>
      <c r="E376" s="1449"/>
      <c r="F376" s="1449"/>
      <c r="G376" s="1449"/>
      <c r="H376" s="1449"/>
      <c r="I376" s="1499"/>
      <c r="J376" s="121"/>
      <c r="K376" s="122"/>
      <c r="L376" s="1223"/>
      <c r="M376" s="65"/>
      <c r="N376" s="243"/>
      <c r="O376" s="9"/>
      <c r="P376" s="6"/>
      <c r="Q376" s="6"/>
      <c r="R376" s="6"/>
      <c r="S376" s="6"/>
      <c r="T376" s="6"/>
      <c r="U376" s="6"/>
      <c r="V376" s="4"/>
      <c r="W376" s="6"/>
      <c r="X376" s="937"/>
      <c r="Y376" s="940"/>
      <c r="Z376" s="530"/>
      <c r="AA376" s="1000"/>
      <c r="AB376" s="531"/>
      <c r="AC376" s="531"/>
      <c r="AD376" s="531"/>
    </row>
    <row r="377" spans="1:30" s="22" customFormat="1" x14ac:dyDescent="0.2">
      <c r="A377" s="441"/>
      <c r="B377" s="321" t="s">
        <v>802</v>
      </c>
      <c r="C377" s="1386" t="s">
        <v>1397</v>
      </c>
      <c r="D377" s="1386"/>
      <c r="E377" s="1386"/>
      <c r="F377" s="1386"/>
      <c r="G377" s="1386"/>
      <c r="H377" s="1386"/>
      <c r="I377" s="1597"/>
      <c r="J377" s="121"/>
      <c r="K377" s="122"/>
      <c r="L377" s="1223"/>
      <c r="M377" s="65"/>
      <c r="N377" s="243"/>
      <c r="O377" s="9"/>
      <c r="P377" s="6"/>
      <c r="Q377" s="6"/>
      <c r="R377" s="6"/>
      <c r="S377" s="6"/>
      <c r="T377" s="6"/>
      <c r="U377" s="6"/>
      <c r="V377" s="4"/>
      <c r="W377" s="6"/>
      <c r="X377" s="937"/>
      <c r="Y377" s="940"/>
      <c r="Z377" s="530"/>
      <c r="AA377" s="1000"/>
      <c r="AB377" s="531"/>
      <c r="AC377" s="531"/>
      <c r="AD377" s="531"/>
    </row>
    <row r="378" spans="1:30" s="22" customFormat="1" x14ac:dyDescent="0.2">
      <c r="A378" s="441"/>
      <c r="B378" s="321"/>
      <c r="C378" s="1386"/>
      <c r="D378" s="1386"/>
      <c r="E378" s="1386"/>
      <c r="F378" s="1386"/>
      <c r="G378" s="1386"/>
      <c r="H378" s="1386"/>
      <c r="I378" s="1597"/>
      <c r="J378" s="121"/>
      <c r="K378" s="122"/>
      <c r="L378" s="1223"/>
      <c r="M378" s="65"/>
      <c r="N378" s="243"/>
      <c r="O378" s="9"/>
      <c r="P378" s="6"/>
      <c r="Q378" s="6"/>
      <c r="R378" s="6"/>
      <c r="S378" s="6"/>
      <c r="T378" s="6"/>
      <c r="U378" s="6"/>
      <c r="V378" s="4"/>
      <c r="W378" s="6"/>
      <c r="X378" s="937"/>
      <c r="Y378" s="940"/>
      <c r="Z378" s="530"/>
      <c r="AA378" s="1000"/>
      <c r="AB378" s="531"/>
      <c r="AC378" s="531"/>
      <c r="AD378" s="531"/>
    </row>
    <row r="379" spans="1:30" s="22" customFormat="1" ht="14.25" customHeight="1" x14ac:dyDescent="0.2">
      <c r="A379" s="441"/>
      <c r="B379" s="321"/>
      <c r="C379" s="1386"/>
      <c r="D379" s="1386"/>
      <c r="E379" s="1386"/>
      <c r="F379" s="1386"/>
      <c r="G379" s="1386"/>
      <c r="H379" s="1386"/>
      <c r="I379" s="1597"/>
      <c r="J379" s="121"/>
      <c r="K379" s="122"/>
      <c r="L379" s="1223"/>
      <c r="M379" s="65"/>
      <c r="N379" s="243"/>
      <c r="O379" s="9"/>
      <c r="P379" s="6"/>
      <c r="Q379" s="6"/>
      <c r="R379" s="6"/>
      <c r="S379" s="6"/>
      <c r="T379" s="6"/>
      <c r="U379" s="6"/>
      <c r="V379" s="4"/>
      <c r="W379" s="6"/>
      <c r="X379" s="937"/>
      <c r="Y379" s="940"/>
      <c r="Z379" s="530"/>
      <c r="AA379" s="1003"/>
      <c r="AB379" s="531"/>
      <c r="AC379" s="531"/>
      <c r="AD379" s="531"/>
    </row>
    <row r="380" spans="1:30" s="22" customFormat="1" ht="7.5" customHeight="1" x14ac:dyDescent="0.2">
      <c r="A380" s="442"/>
      <c r="B380" s="411"/>
      <c r="C380" s="1387"/>
      <c r="D380" s="1387"/>
      <c r="E380" s="1387"/>
      <c r="F380" s="1387"/>
      <c r="G380" s="1387"/>
      <c r="H380" s="1387"/>
      <c r="I380" s="1391"/>
      <c r="J380" s="123"/>
      <c r="K380" s="124"/>
      <c r="L380" s="1224"/>
      <c r="M380" s="65"/>
      <c r="N380" s="243"/>
      <c r="O380" s="9"/>
      <c r="P380" s="6"/>
      <c r="Q380" s="6"/>
      <c r="R380" s="6"/>
      <c r="S380" s="6"/>
      <c r="T380" s="6"/>
      <c r="U380" s="6"/>
      <c r="V380" s="4"/>
      <c r="W380" s="6"/>
      <c r="X380" s="937"/>
      <c r="Y380" s="940"/>
      <c r="Z380" s="530"/>
      <c r="AA380" s="1003"/>
      <c r="AB380" s="531"/>
      <c r="AC380" s="531"/>
      <c r="AD380" s="531"/>
    </row>
    <row r="381" spans="1:30" s="22" customFormat="1" ht="16.5" customHeight="1" x14ac:dyDescent="0.2">
      <c r="A381" s="1247">
        <v>7.5</v>
      </c>
      <c r="B381" s="1240" t="s">
        <v>61</v>
      </c>
      <c r="C381" s="1240"/>
      <c r="D381" s="1240"/>
      <c r="E381" s="1240"/>
      <c r="F381" s="1240"/>
      <c r="G381" s="1240"/>
      <c r="H381" s="1240"/>
      <c r="I381" s="1240"/>
      <c r="J381" s="125"/>
      <c r="K381" s="126"/>
      <c r="L381" s="1237"/>
      <c r="M381" s="65"/>
      <c r="N381" s="243" t="s">
        <v>671</v>
      </c>
      <c r="O381" s="9" t="b">
        <v>0</v>
      </c>
      <c r="P381" s="230">
        <f>IF(O381=TRUE,1,0)</f>
        <v>0</v>
      </c>
      <c r="Q381" s="6"/>
      <c r="R381" s="6"/>
      <c r="S381" s="6"/>
      <c r="T381" s="6"/>
      <c r="U381" s="6"/>
      <c r="V381" s="4"/>
      <c r="W381" s="935" t="str">
        <f>IF(OR(Q381=TRUE,R381="NA"),CONCATENATE(N381," "),"")</f>
        <v/>
      </c>
      <c r="X381" s="234" t="str">
        <f>IF(OR(O381=TRUE,Q381=TRUE,R381="NA"),"",CONCATENATE(N381," "))</f>
        <v xml:space="preserve">S7.5, </v>
      </c>
      <c r="Y381" s="940"/>
      <c r="Z381" s="530"/>
      <c r="AA381" s="1000"/>
      <c r="AB381" s="531"/>
      <c r="AC381" s="531"/>
      <c r="AD381" s="531"/>
    </row>
    <row r="382" spans="1:30" s="22" customFormat="1" ht="16.5" customHeight="1" x14ac:dyDescent="0.2">
      <c r="A382" s="1248"/>
      <c r="B382" s="1209"/>
      <c r="C382" s="1209"/>
      <c r="D382" s="1209"/>
      <c r="E382" s="1209"/>
      <c r="F382" s="1209"/>
      <c r="G382" s="1209"/>
      <c r="H382" s="1209"/>
      <c r="I382" s="1209"/>
      <c r="J382" s="121"/>
      <c r="K382" s="122"/>
      <c r="L382" s="1237"/>
      <c r="M382" s="65"/>
      <c r="N382" s="243"/>
      <c r="O382" s="9"/>
      <c r="P382" s="6"/>
      <c r="Q382" s="6"/>
      <c r="R382" s="6"/>
      <c r="S382" s="6"/>
      <c r="T382" s="6"/>
      <c r="U382" s="6"/>
      <c r="V382" s="4"/>
      <c r="W382" s="6"/>
      <c r="X382" s="937"/>
      <c r="Y382" s="940"/>
      <c r="Z382" s="530"/>
      <c r="AA382" s="1000"/>
      <c r="AB382" s="531"/>
      <c r="AC382" s="531"/>
      <c r="AD382" s="531"/>
    </row>
    <row r="383" spans="1:30" s="22" customFormat="1" ht="16.5" customHeight="1" x14ac:dyDescent="0.2">
      <c r="A383" s="1249"/>
      <c r="B383" s="1483"/>
      <c r="C383" s="1483"/>
      <c r="D383" s="1483"/>
      <c r="E383" s="1483"/>
      <c r="F383" s="1483"/>
      <c r="G383" s="1483"/>
      <c r="H383" s="1483"/>
      <c r="I383" s="1483"/>
      <c r="J383" s="123"/>
      <c r="K383" s="124"/>
      <c r="L383" s="1237"/>
      <c r="M383" s="65"/>
      <c r="N383" s="243"/>
      <c r="O383" s="9"/>
      <c r="P383" s="6"/>
      <c r="Q383" s="6"/>
      <c r="R383" s="6"/>
      <c r="S383" s="6"/>
      <c r="T383" s="6"/>
      <c r="U383" s="6"/>
      <c r="V383" s="4"/>
      <c r="W383" s="6"/>
      <c r="X383" s="937"/>
      <c r="Y383" s="940"/>
      <c r="Z383" s="530"/>
      <c r="AA383" s="1000"/>
      <c r="AB383" s="531"/>
      <c r="AC383" s="531"/>
      <c r="AD383" s="531"/>
    </row>
    <row r="384" spans="1:30" s="22" customFormat="1" ht="16.5" customHeight="1" x14ac:dyDescent="0.2">
      <c r="A384" s="1247" t="s">
        <v>62</v>
      </c>
      <c r="B384" s="1397" t="s">
        <v>482</v>
      </c>
      <c r="C384" s="1397"/>
      <c r="D384" s="1397"/>
      <c r="E384" s="1397"/>
      <c r="F384" s="1397"/>
      <c r="G384" s="1397"/>
      <c r="H384" s="1397"/>
      <c r="I384" s="1397"/>
      <c r="J384" s="125"/>
      <c r="K384" s="126"/>
      <c r="L384" s="1237"/>
      <c r="M384" s="65"/>
      <c r="N384" s="243" t="s">
        <v>672</v>
      </c>
      <c r="O384" s="9" t="b">
        <v>0</v>
      </c>
      <c r="P384" s="230">
        <f>IF(O384=TRUE,1,0)</f>
        <v>0</v>
      </c>
      <c r="Q384" s="175" t="b">
        <v>0</v>
      </c>
      <c r="R384" s="6"/>
      <c r="S384" s="6"/>
      <c r="T384" s="6"/>
      <c r="U384" s="6"/>
      <c r="V384" s="152" t="str">
        <f>IF(AND(O384=TRUE,Q384=TRUE),TRUE,"")</f>
        <v/>
      </c>
      <c r="W384" s="935" t="str">
        <f>IF(OR(Q384=TRUE,R384="NA"),CONCATENATE(N384," "),"")</f>
        <v/>
      </c>
      <c r="X384" s="234" t="str">
        <f>IF(OR(O384=TRUE,Q384=TRUE,R384="NA"),"",CONCATENATE(N384," "))</f>
        <v xml:space="preserve">S7.6, </v>
      </c>
      <c r="Y384" s="939" t="s">
        <v>941</v>
      </c>
      <c r="Z384" s="530"/>
      <c r="AA384" s="1000"/>
      <c r="AB384" s="531"/>
      <c r="AC384" s="531"/>
      <c r="AD384" s="531"/>
    </row>
    <row r="385" spans="1:30" s="22" customFormat="1" ht="16.5" customHeight="1" x14ac:dyDescent="0.2">
      <c r="A385" s="1248"/>
      <c r="B385" s="1384"/>
      <c r="C385" s="1384"/>
      <c r="D385" s="1384"/>
      <c r="E385" s="1384"/>
      <c r="F385" s="1384"/>
      <c r="G385" s="1384"/>
      <c r="H385" s="1384"/>
      <c r="I385" s="1384"/>
      <c r="J385" s="121"/>
      <c r="K385" s="122"/>
      <c r="L385" s="1237"/>
      <c r="M385" s="65"/>
      <c r="N385" s="243"/>
      <c r="O385" s="9"/>
      <c r="P385" s="6"/>
      <c r="Q385" s="6"/>
      <c r="R385" s="6"/>
      <c r="S385" s="6"/>
      <c r="T385" s="6"/>
      <c r="U385" s="6"/>
      <c r="V385" s="4"/>
      <c r="W385" s="6"/>
      <c r="X385" s="937"/>
      <c r="Y385" s="940"/>
      <c r="Z385" s="530"/>
      <c r="AA385" s="1000"/>
      <c r="AB385" s="531"/>
      <c r="AC385" s="531"/>
      <c r="AD385" s="531"/>
    </row>
    <row r="386" spans="1:30" s="22" customFormat="1" ht="16.5" customHeight="1" x14ac:dyDescent="0.2">
      <c r="A386" s="1249"/>
      <c r="B386" s="1385"/>
      <c r="C386" s="1385"/>
      <c r="D386" s="1385"/>
      <c r="E386" s="1385"/>
      <c r="F386" s="1385"/>
      <c r="G386" s="1385"/>
      <c r="H386" s="1385"/>
      <c r="I386" s="1385"/>
      <c r="J386" s="162" t="str">
        <f>IF(AND(V384=TRUE),"! Select only one","")</f>
        <v/>
      </c>
      <c r="K386" s="163"/>
      <c r="L386" s="1237"/>
      <c r="M386" s="65"/>
      <c r="N386" s="243"/>
      <c r="O386" s="9"/>
      <c r="P386" s="6"/>
      <c r="Q386" s="6"/>
      <c r="R386" s="6"/>
      <c r="S386" s="6"/>
      <c r="T386" s="6"/>
      <c r="U386" s="6"/>
      <c r="V386" s="4"/>
      <c r="W386" s="6"/>
      <c r="X386" s="937"/>
      <c r="Y386" s="940"/>
      <c r="Z386" s="530"/>
      <c r="AA386" s="1000"/>
      <c r="AB386" s="531"/>
      <c r="AC386" s="531"/>
      <c r="AD386" s="531"/>
    </row>
    <row r="387" spans="1:30" s="22" customFormat="1" ht="16.5" customHeight="1" x14ac:dyDescent="0.2">
      <c r="A387" s="441" t="s">
        <v>63</v>
      </c>
      <c r="B387" s="1209" t="s">
        <v>854</v>
      </c>
      <c r="C387" s="1209"/>
      <c r="D387" s="1209"/>
      <c r="E387" s="1209"/>
      <c r="F387" s="1209"/>
      <c r="G387" s="1209"/>
      <c r="H387" s="1209"/>
      <c r="I387" s="1209"/>
      <c r="J387" s="125"/>
      <c r="K387" s="126"/>
      <c r="L387" s="1237"/>
      <c r="M387" s="65"/>
      <c r="N387" s="243" t="s">
        <v>673</v>
      </c>
      <c r="O387" s="9" t="b">
        <v>0</v>
      </c>
      <c r="P387" s="230">
        <f>IF(O387=TRUE,1,0)</f>
        <v>0</v>
      </c>
      <c r="Q387" s="6"/>
      <c r="R387" s="6"/>
      <c r="S387" s="6"/>
      <c r="T387" s="6"/>
      <c r="U387" s="6"/>
      <c r="V387" s="4"/>
      <c r="W387" s="935" t="str">
        <f>IF(OR(Q387=TRUE,R387="NA"),CONCATENATE(N387," "),"")</f>
        <v/>
      </c>
      <c r="X387" s="234" t="str">
        <f>IF(OR(O387=TRUE,Q387=TRUE,R387="NA"),"",CONCATENATE(N387," "))</f>
        <v xml:space="preserve">S7.7, </v>
      </c>
      <c r="Y387" s="940" t="s">
        <v>940</v>
      </c>
      <c r="Z387" s="530"/>
      <c r="AA387" s="1000"/>
      <c r="AB387" s="531"/>
      <c r="AC387" s="531"/>
      <c r="AD387" s="531"/>
    </row>
    <row r="388" spans="1:30" s="22" customFormat="1" ht="16.5" customHeight="1" x14ac:dyDescent="0.2">
      <c r="A388" s="441"/>
      <c r="B388" s="1209"/>
      <c r="C388" s="1209"/>
      <c r="D388" s="1209"/>
      <c r="E388" s="1209"/>
      <c r="F388" s="1209"/>
      <c r="G388" s="1209"/>
      <c r="H388" s="1209"/>
      <c r="I388" s="1209"/>
      <c r="J388" s="121"/>
      <c r="K388" s="122"/>
      <c r="L388" s="1237"/>
      <c r="M388" s="65"/>
      <c r="N388" s="243"/>
      <c r="O388" s="9"/>
      <c r="P388" s="6"/>
      <c r="Q388" s="6"/>
      <c r="R388" s="6"/>
      <c r="S388" s="6"/>
      <c r="T388" s="6"/>
      <c r="U388" s="6"/>
      <c r="V388" s="4"/>
      <c r="W388" s="6"/>
      <c r="X388" s="937"/>
      <c r="Y388" s="940"/>
      <c r="Z388" s="530"/>
      <c r="AA388" s="1000"/>
      <c r="AB388" s="531"/>
      <c r="AC388" s="531"/>
      <c r="AD388" s="531"/>
    </row>
    <row r="389" spans="1:30" s="22" customFormat="1" ht="16.5" customHeight="1" x14ac:dyDescent="0.2">
      <c r="A389" s="441"/>
      <c r="B389" s="1692" t="s">
        <v>203</v>
      </c>
      <c r="C389" s="1692"/>
      <c r="D389" s="1692"/>
      <c r="E389" s="1692"/>
      <c r="F389" s="1692"/>
      <c r="G389" s="1692"/>
      <c r="H389" s="1692"/>
      <c r="I389" s="1692"/>
      <c r="J389" s="121"/>
      <c r="K389" s="122"/>
      <c r="L389" s="1237"/>
      <c r="M389" s="65"/>
      <c r="N389" s="243"/>
      <c r="O389" s="9"/>
      <c r="P389" s="6"/>
      <c r="Q389" s="6"/>
      <c r="R389" s="6"/>
      <c r="S389" s="6"/>
      <c r="T389" s="6"/>
      <c r="U389" s="6"/>
      <c r="V389" s="4"/>
      <c r="W389" s="6"/>
      <c r="X389" s="937"/>
      <c r="Y389" s="940"/>
      <c r="Z389" s="530"/>
      <c r="AA389" s="1000"/>
      <c r="AB389" s="531"/>
      <c r="AC389" s="531"/>
      <c r="AD389" s="531"/>
    </row>
    <row r="390" spans="1:30" s="22" customFormat="1" ht="16.5" customHeight="1" x14ac:dyDescent="0.2">
      <c r="A390" s="441"/>
      <c r="B390" s="926" t="s">
        <v>1428</v>
      </c>
      <c r="C390" s="399"/>
      <c r="D390" s="399"/>
      <c r="E390" s="399"/>
      <c r="F390" s="399"/>
      <c r="G390" s="399"/>
      <c r="H390" s="399"/>
      <c r="I390" s="399"/>
      <c r="J390" s="121"/>
      <c r="K390" s="122"/>
      <c r="L390" s="1237"/>
      <c r="M390" s="65"/>
      <c r="N390" s="243"/>
      <c r="O390" s="9"/>
      <c r="P390" s="6"/>
      <c r="Q390" s="6"/>
      <c r="R390" s="6"/>
      <c r="S390" s="6"/>
      <c r="T390" s="6"/>
      <c r="U390" s="6"/>
      <c r="V390" s="4"/>
      <c r="W390" s="6"/>
      <c r="X390" s="937"/>
      <c r="Y390" s="940"/>
      <c r="Z390" s="530"/>
      <c r="AA390" s="1000"/>
      <c r="AB390" s="531"/>
      <c r="AC390" s="531"/>
      <c r="AD390" s="531"/>
    </row>
    <row r="391" spans="1:30" s="22" customFormat="1" ht="16.5" customHeight="1" x14ac:dyDescent="0.2">
      <c r="A391" s="441"/>
      <c r="B391" s="356"/>
      <c r="C391" s="1475" t="s">
        <v>1089</v>
      </c>
      <c r="D391" s="1475"/>
      <c r="E391" s="1475"/>
      <c r="F391" s="1475"/>
      <c r="G391" s="1475"/>
      <c r="H391" s="1475"/>
      <c r="I391" s="1475"/>
      <c r="J391" s="121"/>
      <c r="K391" s="122"/>
      <c r="L391" s="1237"/>
      <c r="M391" s="65"/>
      <c r="N391" s="243"/>
      <c r="O391" s="9"/>
      <c r="P391" s="6"/>
      <c r="Q391" s="6"/>
      <c r="R391" s="6"/>
      <c r="S391" s="6"/>
      <c r="T391" s="6"/>
      <c r="U391" s="6"/>
      <c r="V391" s="4"/>
      <c r="W391" s="6"/>
      <c r="X391" s="937"/>
      <c r="Y391" s="940"/>
      <c r="Z391" s="530"/>
      <c r="AA391" s="1000"/>
      <c r="AB391" s="531"/>
      <c r="AC391" s="531"/>
      <c r="AD391" s="531"/>
    </row>
    <row r="392" spans="1:30" s="22" customFormat="1" ht="16.5" customHeight="1" x14ac:dyDescent="0.2">
      <c r="A392" s="441"/>
      <c r="B392" s="355"/>
      <c r="C392" s="1386" t="s">
        <v>1327</v>
      </c>
      <c r="D392" s="1386"/>
      <c r="E392" s="1386"/>
      <c r="F392" s="1386"/>
      <c r="G392" s="1386"/>
      <c r="H392" s="1386"/>
      <c r="I392" s="1386"/>
      <c r="J392" s="121"/>
      <c r="K392" s="122"/>
      <c r="L392" s="1237"/>
      <c r="M392" s="65"/>
      <c r="N392" s="243"/>
      <c r="O392" s="9"/>
      <c r="P392" s="6"/>
      <c r="Q392" s="6"/>
      <c r="R392" s="6"/>
      <c r="S392" s="6"/>
      <c r="T392" s="6"/>
      <c r="U392" s="6"/>
      <c r="V392" s="4"/>
      <c r="W392" s="6"/>
      <c r="X392" s="937"/>
      <c r="Y392" s="940"/>
      <c r="Z392" s="530"/>
      <c r="AA392" s="1000"/>
      <c r="AB392" s="531"/>
      <c r="AC392" s="531"/>
      <c r="AD392" s="531"/>
    </row>
    <row r="393" spans="1:30" s="22" customFormat="1" ht="16.5" customHeight="1" x14ac:dyDescent="0.2">
      <c r="A393" s="442"/>
      <c r="B393" s="688"/>
      <c r="C393" s="1387"/>
      <c r="D393" s="1387"/>
      <c r="E393" s="1387"/>
      <c r="F393" s="1387"/>
      <c r="G393" s="1387"/>
      <c r="H393" s="1387"/>
      <c r="I393" s="1387"/>
      <c r="J393" s="123"/>
      <c r="K393" s="124"/>
      <c r="L393" s="1237"/>
      <c r="M393" s="65"/>
      <c r="N393" s="243"/>
      <c r="O393" s="9"/>
      <c r="P393" s="6"/>
      <c r="Q393" s="6"/>
      <c r="R393" s="6"/>
      <c r="S393" s="6"/>
      <c r="T393" s="6"/>
      <c r="U393" s="6"/>
      <c r="V393" s="4"/>
      <c r="W393" s="6"/>
      <c r="X393" s="937"/>
      <c r="Y393" s="940"/>
      <c r="Z393" s="530"/>
      <c r="AA393" s="1000"/>
      <c r="AB393" s="531"/>
      <c r="AC393" s="531"/>
      <c r="AD393" s="531"/>
    </row>
    <row r="394" spans="1:30" s="22" customFormat="1" ht="16.5" customHeight="1" x14ac:dyDescent="0.2">
      <c r="A394" s="444" t="s">
        <v>64</v>
      </c>
      <c r="B394" s="1126" t="s">
        <v>1028</v>
      </c>
      <c r="C394" s="1126"/>
      <c r="D394" s="1126"/>
      <c r="E394" s="1126"/>
      <c r="F394" s="1126"/>
      <c r="G394" s="1126"/>
      <c r="H394" s="1126"/>
      <c r="I394" s="1126"/>
      <c r="J394" s="358"/>
      <c r="K394" s="359"/>
      <c r="L394" s="1237"/>
      <c r="M394" s="65"/>
      <c r="N394" s="243" t="s">
        <v>674</v>
      </c>
      <c r="O394" s="9" t="b">
        <v>0</v>
      </c>
      <c r="P394" s="230">
        <f>IF(O394=TRUE,1,0)</f>
        <v>0</v>
      </c>
      <c r="Q394" s="6"/>
      <c r="R394" s="6"/>
      <c r="S394" s="6"/>
      <c r="T394" s="6"/>
      <c r="U394" s="6"/>
      <c r="V394" s="4"/>
      <c r="W394" s="935" t="str">
        <f>IF(OR(Q394=TRUE,R394="NA"),CONCATENATE(N394," "),"")</f>
        <v/>
      </c>
      <c r="X394" s="234" t="str">
        <f>IF(OR(O394=TRUE,Q394=TRUE,R394="NA"),"",CONCATENATE(N394," "))</f>
        <v xml:space="preserve">S7.8, </v>
      </c>
      <c r="Y394" s="940" t="s">
        <v>940</v>
      </c>
      <c r="Z394" s="530"/>
      <c r="AA394" s="1000"/>
      <c r="AB394" s="531"/>
      <c r="AC394" s="531"/>
      <c r="AD394" s="531"/>
    </row>
    <row r="395" spans="1:30" s="22" customFormat="1" ht="16.5" customHeight="1" x14ac:dyDescent="0.2">
      <c r="A395" s="441"/>
      <c r="B395" s="1386"/>
      <c r="C395" s="1386"/>
      <c r="D395" s="1386"/>
      <c r="E395" s="1386"/>
      <c r="F395" s="1386"/>
      <c r="G395" s="1386"/>
      <c r="H395" s="1386"/>
      <c r="I395" s="1386"/>
      <c r="J395" s="346"/>
      <c r="K395" s="347"/>
      <c r="L395" s="1237"/>
      <c r="M395" s="65"/>
      <c r="N395" s="243"/>
      <c r="O395" s="9"/>
      <c r="P395" s="6"/>
      <c r="Q395" s="6"/>
      <c r="R395" s="6"/>
      <c r="S395" s="6"/>
      <c r="T395" s="6"/>
      <c r="U395" s="6"/>
      <c r="V395" s="4"/>
      <c r="W395" s="6"/>
      <c r="X395" s="937"/>
      <c r="Y395" s="940"/>
      <c r="Z395" s="530"/>
      <c r="AA395" s="1000"/>
      <c r="AB395" s="531"/>
      <c r="AC395" s="531"/>
      <c r="AD395" s="531"/>
    </row>
    <row r="396" spans="1:30" s="22" customFormat="1" ht="16.5" customHeight="1" x14ac:dyDescent="0.2">
      <c r="A396" s="441"/>
      <c r="B396" s="1386"/>
      <c r="C396" s="1386"/>
      <c r="D396" s="1386"/>
      <c r="E396" s="1386"/>
      <c r="F396" s="1386"/>
      <c r="G396" s="1386"/>
      <c r="H396" s="1386"/>
      <c r="I396" s="1386"/>
      <c r="J396" s="346"/>
      <c r="K396" s="347"/>
      <c r="L396" s="1237"/>
      <c r="M396" s="65"/>
      <c r="N396" s="243"/>
      <c r="O396" s="9"/>
      <c r="P396" s="6"/>
      <c r="Q396" s="6"/>
      <c r="R396" s="6"/>
      <c r="S396" s="6"/>
      <c r="T396" s="6"/>
      <c r="U396" s="6"/>
      <c r="V396" s="4"/>
      <c r="W396" s="6"/>
      <c r="X396" s="937"/>
      <c r="Y396" s="940"/>
      <c r="Z396" s="530"/>
      <c r="AA396" s="1000"/>
      <c r="AB396" s="531"/>
      <c r="AC396" s="531"/>
      <c r="AD396" s="531"/>
    </row>
    <row r="397" spans="1:30" s="22" customFormat="1" ht="16.5" customHeight="1" x14ac:dyDescent="0.2">
      <c r="A397" s="441"/>
      <c r="B397" s="1387"/>
      <c r="C397" s="1387"/>
      <c r="D397" s="1387"/>
      <c r="E397" s="1387"/>
      <c r="F397" s="1387"/>
      <c r="G397" s="1387"/>
      <c r="H397" s="1387"/>
      <c r="I397" s="1387"/>
      <c r="J397" s="350"/>
      <c r="K397" s="351"/>
      <c r="L397" s="1237"/>
      <c r="M397" s="65"/>
      <c r="N397" s="243"/>
      <c r="O397" s="9"/>
      <c r="P397" s="6"/>
      <c r="Q397" s="6"/>
      <c r="R397" s="6"/>
      <c r="S397" s="6"/>
      <c r="T397" s="6"/>
      <c r="U397" s="6"/>
      <c r="V397" s="4"/>
      <c r="W397" s="6"/>
      <c r="X397" s="937"/>
      <c r="Y397" s="940"/>
      <c r="Z397" s="530"/>
      <c r="AA397" s="1000"/>
      <c r="AB397" s="531"/>
      <c r="AC397" s="531"/>
      <c r="AD397" s="531"/>
    </row>
    <row r="398" spans="1:30" s="22" customFormat="1" ht="16.5" customHeight="1" x14ac:dyDescent="0.2">
      <c r="A398" s="444" t="s">
        <v>65</v>
      </c>
      <c r="B398" s="1240" t="s">
        <v>464</v>
      </c>
      <c r="C398" s="1240"/>
      <c r="D398" s="1240"/>
      <c r="E398" s="1240"/>
      <c r="F398" s="1240"/>
      <c r="G398" s="1240"/>
      <c r="H398" s="1240"/>
      <c r="I398" s="1241"/>
      <c r="J398" s="1143" t="s">
        <v>450</v>
      </c>
      <c r="K398" s="1409"/>
      <c r="L398" s="1237"/>
      <c r="M398" s="65"/>
      <c r="N398" s="243"/>
      <c r="O398" s="9"/>
      <c r="P398" s="6"/>
      <c r="Q398" s="6"/>
      <c r="R398" s="6"/>
      <c r="S398" s="6"/>
      <c r="T398" s="6"/>
      <c r="U398" s="6"/>
      <c r="V398" s="4"/>
      <c r="W398" s="6"/>
      <c r="X398" s="937"/>
      <c r="Y398" s="940"/>
      <c r="Z398" s="530"/>
      <c r="AA398" s="1002"/>
      <c r="AB398" s="531"/>
      <c r="AC398" s="531"/>
      <c r="AD398" s="531"/>
    </row>
    <row r="399" spans="1:30" s="22" customFormat="1" ht="16.5" customHeight="1" thickBot="1" x14ac:dyDescent="0.25">
      <c r="A399" s="445"/>
      <c r="B399" s="1242"/>
      <c r="C399" s="1242"/>
      <c r="D399" s="1242"/>
      <c r="E399" s="1242"/>
      <c r="F399" s="1242"/>
      <c r="G399" s="1242"/>
      <c r="H399" s="1242"/>
      <c r="I399" s="1243"/>
      <c r="J399" s="1145"/>
      <c r="K399" s="1410"/>
      <c r="L399" s="1398"/>
      <c r="M399" s="65"/>
      <c r="N399" s="243"/>
      <c r="O399" s="9"/>
      <c r="P399" s="6"/>
      <c r="Q399" s="6"/>
      <c r="R399" s="6"/>
      <c r="S399" s="6"/>
      <c r="T399" s="6"/>
      <c r="U399" s="6"/>
      <c r="V399" s="4"/>
      <c r="W399" s="6"/>
      <c r="X399" s="937"/>
      <c r="Y399" s="940"/>
      <c r="Z399" s="530"/>
      <c r="AA399" s="1002"/>
      <c r="AB399" s="531"/>
      <c r="AC399" s="531"/>
      <c r="AD399" s="531"/>
    </row>
    <row r="400" spans="1:30" s="22" customFormat="1" ht="16.5" customHeight="1" x14ac:dyDescent="0.2">
      <c r="A400" s="305"/>
      <c r="B400" s="306"/>
      <c r="C400" s="306"/>
      <c r="D400" s="306"/>
      <c r="E400" s="306"/>
      <c r="F400" s="306"/>
      <c r="G400" s="306"/>
      <c r="H400" s="306"/>
      <c r="I400" s="306"/>
      <c r="J400" s="122"/>
      <c r="K400" s="122"/>
      <c r="L400" s="122"/>
      <c r="M400" s="65"/>
      <c r="N400" s="65"/>
      <c r="O400" s="9"/>
      <c r="P400" s="6"/>
      <c r="Q400" s="6"/>
      <c r="R400" s="6"/>
      <c r="S400" s="6"/>
      <c r="T400" s="6"/>
      <c r="U400" s="6"/>
      <c r="V400" s="4"/>
      <c r="W400" s="6"/>
      <c r="X400" s="937"/>
      <c r="Y400" s="940"/>
      <c r="Z400" s="530"/>
      <c r="AA400" s="1000"/>
      <c r="AB400" s="531"/>
      <c r="AC400" s="531"/>
      <c r="AD400" s="531"/>
    </row>
    <row r="401" spans="1:30" s="22" customFormat="1" ht="16.5" customHeight="1" thickBot="1" x14ac:dyDescent="0.25">
      <c r="A401" s="1017" t="s">
        <v>1551</v>
      </c>
      <c r="B401" s="434"/>
      <c r="C401" s="434"/>
      <c r="D401" s="434"/>
      <c r="E401" s="434"/>
      <c r="F401" s="434"/>
      <c r="G401" s="434"/>
      <c r="H401" s="434"/>
      <c r="I401" s="1018"/>
      <c r="J401" s="1019"/>
      <c r="K401" s="122"/>
      <c r="L401" s="122"/>
      <c r="M401" s="65"/>
      <c r="N401" s="65"/>
      <c r="O401" s="9"/>
      <c r="P401" s="6"/>
      <c r="Q401" s="6"/>
      <c r="R401" s="6"/>
      <c r="S401" s="6"/>
      <c r="T401" s="6"/>
      <c r="U401" s="6"/>
      <c r="V401" s="4"/>
      <c r="W401" s="6"/>
      <c r="X401" s="937"/>
      <c r="Y401" s="940"/>
      <c r="Z401" s="530"/>
      <c r="AA401" s="1000"/>
      <c r="AB401" s="531"/>
      <c r="AC401" s="531"/>
      <c r="AD401" s="531"/>
    </row>
    <row r="402" spans="1:30" s="21" customFormat="1" ht="16.5" customHeight="1" x14ac:dyDescent="0.2">
      <c r="A402" s="1512" t="s">
        <v>66</v>
      </c>
      <c r="B402" s="1513"/>
      <c r="C402" s="1513"/>
      <c r="D402" s="1513"/>
      <c r="E402" s="1513"/>
      <c r="F402" s="1513"/>
      <c r="G402" s="1513"/>
      <c r="H402" s="1513"/>
      <c r="I402" s="1513"/>
      <c r="J402" s="1598" t="str">
        <f>IF(AND(U404=TRUE,COUNTIF(O406:O428,TRUE)&gt;0),"Check selection!","")</f>
        <v/>
      </c>
      <c r="K402" s="1598"/>
      <c r="L402" s="1599"/>
      <c r="M402" s="88"/>
      <c r="N402" s="56" t="s">
        <v>234</v>
      </c>
      <c r="O402" s="41">
        <f>O404</f>
        <v>7</v>
      </c>
      <c r="P402" s="41">
        <f t="shared" ref="P402:Q402" si="10">P404</f>
        <v>0</v>
      </c>
      <c r="Q402" s="41">
        <f t="shared" si="10"/>
        <v>0</v>
      </c>
      <c r="R402" s="191">
        <f>(P402+Q402)/O402</f>
        <v>0</v>
      </c>
      <c r="S402" s="41">
        <f>COUNTIF(S404,"Y")</f>
        <v>0</v>
      </c>
      <c r="T402" s="41">
        <f>COUNTA(S404)</f>
        <v>1</v>
      </c>
      <c r="U402" s="41">
        <f>COUNTIF(U404,"true")</f>
        <v>0</v>
      </c>
      <c r="V402" s="41">
        <f t="shared" ref="V402" si="11">V404</f>
        <v>0</v>
      </c>
      <c r="W402" s="30"/>
      <c r="X402" s="947"/>
      <c r="Y402" s="948"/>
      <c r="Z402" s="536"/>
      <c r="AA402" s="1000"/>
      <c r="AB402" s="537"/>
      <c r="AC402" s="537"/>
      <c r="AD402" s="531"/>
    </row>
    <row r="403" spans="1:30" s="21" customFormat="1" ht="16.5" customHeight="1" x14ac:dyDescent="0.2">
      <c r="A403" s="1514"/>
      <c r="B403" s="1515"/>
      <c r="C403" s="1515"/>
      <c r="D403" s="1515"/>
      <c r="E403" s="1515"/>
      <c r="F403" s="1515"/>
      <c r="G403" s="1515"/>
      <c r="H403" s="1515"/>
      <c r="I403" s="1515"/>
      <c r="J403" s="301"/>
      <c r="K403" s="302" t="s">
        <v>225</v>
      </c>
      <c r="L403" s="303"/>
      <c r="M403" s="88"/>
      <c r="N403" s="88"/>
      <c r="O403" s="30"/>
      <c r="P403" s="30"/>
      <c r="Q403" s="30"/>
      <c r="R403" s="30"/>
      <c r="S403" s="30"/>
      <c r="T403" s="30"/>
      <c r="U403" s="30"/>
      <c r="V403" s="4"/>
      <c r="W403" s="30"/>
      <c r="X403" s="947"/>
      <c r="Y403" s="948"/>
      <c r="Z403" s="536"/>
      <c r="AA403" s="1000"/>
      <c r="AB403" s="537"/>
      <c r="AC403" s="537"/>
      <c r="AD403" s="537"/>
    </row>
    <row r="404" spans="1:30" s="22" customFormat="1" ht="14.25" customHeight="1" x14ac:dyDescent="0.2">
      <c r="A404" s="1302">
        <v>8</v>
      </c>
      <c r="B404" s="1612" t="s">
        <v>1029</v>
      </c>
      <c r="C404" s="1612"/>
      <c r="D404" s="1612"/>
      <c r="E404" s="1612"/>
      <c r="F404" s="1612"/>
      <c r="G404" s="1612"/>
      <c r="H404" s="1612"/>
      <c r="I404" s="1612"/>
      <c r="J404" s="1151">
        <f>R404</f>
        <v>0</v>
      </c>
      <c r="K404" s="1392"/>
      <c r="L404" s="1586" t="str">
        <f>IF(J404&lt;0.6,"&lt;&lt; Insufficient control features","")</f>
        <v>&lt;&lt; Insufficient control features</v>
      </c>
      <c r="M404" s="64"/>
      <c r="N404" s="59" t="s">
        <v>236</v>
      </c>
      <c r="O404" s="47">
        <f>COUNTA(O406:O431)</f>
        <v>7</v>
      </c>
      <c r="P404" s="174">
        <f>IF(U404=TRUE,0,SUM(P406:P431)-V404)</f>
        <v>0</v>
      </c>
      <c r="Q404" s="13">
        <f>IF(U404=TRUE,O404,COUNTIF(Q406:Q429,TRUE))</f>
        <v>0</v>
      </c>
      <c r="R404" s="192">
        <f>IF(O404=Q404,1,ROUNDUP((P404+Q404)/O404,2))</f>
        <v>0</v>
      </c>
      <c r="S404" s="13" t="str">
        <f>IF(R404&gt;=$S$13,"Y","N")</f>
        <v>N</v>
      </c>
      <c r="T404" s="4"/>
      <c r="U404" s="34" t="b">
        <v>0</v>
      </c>
      <c r="V404" s="571">
        <f>COUNTIF(V406:V431,"TRUE")</f>
        <v>0</v>
      </c>
      <c r="W404" s="34" t="str">
        <f>W406&amp;W409&amp;W411&amp;W414&amp;W423&amp;W425&amp;W428</f>
        <v/>
      </c>
      <c r="X404" s="34" t="str">
        <f>X406&amp;X409&amp;X411&amp;X414&amp;X423&amp;X425&amp;X428</f>
        <v xml:space="preserve">S8.1, S8.2, S8.3, S8.4, S8.5, S8.6, S8.7, </v>
      </c>
      <c r="Y404" s="940"/>
      <c r="Z404" s="530"/>
      <c r="AA404" s="1000"/>
      <c r="AB404" s="531"/>
      <c r="AC404" s="531"/>
      <c r="AD404" s="537"/>
    </row>
    <row r="405" spans="1:30" s="22" customFormat="1" ht="16.5" customHeight="1" x14ac:dyDescent="0.2">
      <c r="A405" s="1304"/>
      <c r="B405" s="1520"/>
      <c r="C405" s="1520"/>
      <c r="D405" s="1520"/>
      <c r="E405" s="1520"/>
      <c r="F405" s="1520"/>
      <c r="G405" s="1520"/>
      <c r="H405" s="1520"/>
      <c r="I405" s="1520"/>
      <c r="J405" s="1395"/>
      <c r="K405" s="1396"/>
      <c r="L405" s="1587"/>
      <c r="M405" s="64"/>
      <c r="N405" s="62"/>
      <c r="O405" s="4"/>
      <c r="P405" s="4"/>
      <c r="Q405" s="4"/>
      <c r="R405" s="4"/>
      <c r="S405" s="4"/>
      <c r="T405" s="4"/>
      <c r="U405" s="4"/>
      <c r="V405" s="4"/>
      <c r="W405" s="6"/>
      <c r="X405" s="937"/>
      <c r="Y405" s="940" t="s">
        <v>940</v>
      </c>
      <c r="Z405" s="530"/>
      <c r="AA405" s="1000"/>
      <c r="AB405" s="531"/>
      <c r="AC405" s="531"/>
      <c r="AD405" s="531"/>
    </row>
    <row r="406" spans="1:30" s="22" customFormat="1" ht="16.5" customHeight="1" x14ac:dyDescent="0.2">
      <c r="A406" s="1249">
        <v>8.1</v>
      </c>
      <c r="B406" s="1209" t="s">
        <v>67</v>
      </c>
      <c r="C406" s="1209"/>
      <c r="D406" s="1209"/>
      <c r="E406" s="1209"/>
      <c r="F406" s="1209"/>
      <c r="G406" s="1209"/>
      <c r="H406" s="1209"/>
      <c r="I406" s="1209"/>
      <c r="J406" s="119"/>
      <c r="K406" s="542"/>
      <c r="L406" s="1584"/>
      <c r="M406" s="65"/>
      <c r="N406" s="243" t="s">
        <v>675</v>
      </c>
      <c r="O406" s="9" t="b">
        <v>0</v>
      </c>
      <c r="P406" s="230">
        <f>IF(O406=TRUE,1,0)</f>
        <v>0</v>
      </c>
      <c r="Q406" s="566"/>
      <c r="R406" s="566" t="str">
        <f>IF(AND($Q$404&gt;0,$Q$404=$O$404),"NA","")</f>
        <v/>
      </c>
      <c r="S406" s="6"/>
      <c r="T406" s="6"/>
      <c r="U406" s="6"/>
      <c r="V406" s="4"/>
      <c r="W406" s="935" t="str">
        <f>IF(OR(Q406=TRUE,R406="NA"),CONCATENATE(N406," "),"")</f>
        <v/>
      </c>
      <c r="X406" s="234" t="str">
        <f>IF(OR(O406=TRUE,Q406=TRUE,R406="NA"),"",CONCATENATE(N406," "))</f>
        <v xml:space="preserve">S8.1, </v>
      </c>
      <c r="Y406" s="940"/>
      <c r="Z406" s="530"/>
      <c r="AA406" s="1000"/>
      <c r="AB406" s="531"/>
      <c r="AC406" s="531"/>
      <c r="AD406" s="531"/>
    </row>
    <row r="407" spans="1:30" s="22" customFormat="1" ht="16.5" customHeight="1" x14ac:dyDescent="0.2">
      <c r="A407" s="1232"/>
      <c r="B407" s="1209"/>
      <c r="C407" s="1209"/>
      <c r="D407" s="1209"/>
      <c r="E407" s="1209"/>
      <c r="F407" s="1209"/>
      <c r="G407" s="1209"/>
      <c r="H407" s="1209"/>
      <c r="I407" s="1209"/>
      <c r="J407" s="121"/>
      <c r="K407" s="541"/>
      <c r="L407" s="1585"/>
      <c r="M407" s="65"/>
      <c r="N407" s="243"/>
      <c r="O407" s="9"/>
      <c r="P407" s="6"/>
      <c r="Q407" s="6"/>
      <c r="R407" s="6"/>
      <c r="S407" s="6"/>
      <c r="T407" s="6"/>
      <c r="U407" s="6"/>
      <c r="V407" s="4"/>
      <c r="W407" s="6"/>
      <c r="X407" s="937"/>
      <c r="Y407" s="940"/>
      <c r="Z407" s="530"/>
      <c r="AA407" s="1000"/>
      <c r="AB407" s="531"/>
      <c r="AC407" s="531"/>
      <c r="AD407" s="531"/>
    </row>
    <row r="408" spans="1:30" s="22" customFormat="1" ht="16.5" customHeight="1" x14ac:dyDescent="0.2">
      <c r="A408" s="1232"/>
      <c r="B408" s="1483"/>
      <c r="C408" s="1483"/>
      <c r="D408" s="1483"/>
      <c r="E408" s="1483"/>
      <c r="F408" s="1483"/>
      <c r="G408" s="1483"/>
      <c r="H408" s="1483"/>
      <c r="I408" s="1483"/>
      <c r="J408" s="123"/>
      <c r="K408" s="543"/>
      <c r="L408" s="1585"/>
      <c r="M408" s="65"/>
      <c r="N408" s="243"/>
      <c r="O408" s="9"/>
      <c r="P408" s="6"/>
      <c r="Q408" s="6"/>
      <c r="R408" s="6"/>
      <c r="S408" s="6"/>
      <c r="T408" s="6"/>
      <c r="U408" s="6"/>
      <c r="V408" s="4"/>
      <c r="W408" s="6"/>
      <c r="X408" s="937"/>
      <c r="Y408" s="940"/>
      <c r="Z408" s="530"/>
      <c r="AA408" s="1000"/>
      <c r="AB408" s="531"/>
      <c r="AC408" s="531"/>
      <c r="AD408" s="531"/>
    </row>
    <row r="409" spans="1:30" s="22" customFormat="1" ht="16.5" customHeight="1" x14ac:dyDescent="0.2">
      <c r="A409" s="1232">
        <v>8.1999999999999993</v>
      </c>
      <c r="B409" s="1240" t="s">
        <v>68</v>
      </c>
      <c r="C409" s="1240"/>
      <c r="D409" s="1240"/>
      <c r="E409" s="1240"/>
      <c r="F409" s="1240"/>
      <c r="G409" s="1240"/>
      <c r="H409" s="1240"/>
      <c r="I409" s="1240"/>
      <c r="J409" s="125"/>
      <c r="K409" s="540"/>
      <c r="L409" s="1585"/>
      <c r="M409" s="65"/>
      <c r="N409" s="243" t="s">
        <v>676</v>
      </c>
      <c r="O409" s="9" t="b">
        <v>0</v>
      </c>
      <c r="P409" s="230">
        <f>IF(O409=TRUE,1,0)</f>
        <v>0</v>
      </c>
      <c r="Q409" s="566"/>
      <c r="R409" s="566" t="str">
        <f>IF(AND($Q$404&gt;0,$Q$404=$O$404),"NA","")</f>
        <v/>
      </c>
      <c r="S409" s="6"/>
      <c r="T409" s="6"/>
      <c r="U409" s="6"/>
      <c r="V409" s="4"/>
      <c r="W409" s="935" t="str">
        <f>IF(OR(Q409=TRUE,R409="NA"),CONCATENATE(N409," "),"")</f>
        <v/>
      </c>
      <c r="X409" s="234" t="str">
        <f>IF(OR(O409=TRUE,Q409=TRUE,R409="NA"),"",CONCATENATE(N409," "))</f>
        <v xml:space="preserve">S8.2, </v>
      </c>
      <c r="Y409" s="940"/>
      <c r="Z409" s="530"/>
      <c r="AA409" s="1000"/>
      <c r="AB409" s="531"/>
      <c r="AC409" s="531"/>
      <c r="AD409" s="531"/>
    </row>
    <row r="410" spans="1:30" s="22" customFormat="1" ht="16.5" customHeight="1" x14ac:dyDescent="0.2">
      <c r="A410" s="1232"/>
      <c r="B410" s="1483"/>
      <c r="C410" s="1483"/>
      <c r="D410" s="1483"/>
      <c r="E410" s="1483"/>
      <c r="F410" s="1483"/>
      <c r="G410" s="1483"/>
      <c r="H410" s="1483"/>
      <c r="I410" s="1483"/>
      <c r="J410" s="123"/>
      <c r="K410" s="543"/>
      <c r="L410" s="1585"/>
      <c r="M410" s="65"/>
      <c r="N410" s="243"/>
      <c r="O410" s="9"/>
      <c r="P410" s="6"/>
      <c r="Q410" s="6"/>
      <c r="R410" s="6"/>
      <c r="S410" s="6"/>
      <c r="T410" s="6"/>
      <c r="U410" s="6"/>
      <c r="V410" s="4"/>
      <c r="W410" s="6"/>
      <c r="X410" s="937"/>
      <c r="Y410" s="940"/>
      <c r="Z410" s="530"/>
      <c r="AA410" s="1000"/>
      <c r="AB410" s="531"/>
      <c r="AC410" s="531"/>
      <c r="AD410" s="531"/>
    </row>
    <row r="411" spans="1:30" s="22" customFormat="1" ht="16.5" customHeight="1" x14ac:dyDescent="0.2">
      <c r="A411" s="1232">
        <v>8.3000000000000007</v>
      </c>
      <c r="B411" s="1240" t="s">
        <v>855</v>
      </c>
      <c r="C411" s="1240"/>
      <c r="D411" s="1240"/>
      <c r="E411" s="1240"/>
      <c r="F411" s="1240"/>
      <c r="G411" s="1240"/>
      <c r="H411" s="1240"/>
      <c r="I411" s="1240"/>
      <c r="J411" s="125"/>
      <c r="K411" s="540"/>
      <c r="L411" s="1585"/>
      <c r="M411" s="65"/>
      <c r="N411" s="243" t="s">
        <v>677</v>
      </c>
      <c r="O411" s="9" t="b">
        <v>0</v>
      </c>
      <c r="P411" s="230">
        <f>IF(O411=TRUE,1,0)</f>
        <v>0</v>
      </c>
      <c r="Q411" s="566"/>
      <c r="R411" s="566" t="str">
        <f>IF(AND($Q$404&gt;0,$Q$404=$O$404),"NA","")</f>
        <v/>
      </c>
      <c r="S411" s="6"/>
      <c r="T411" s="6"/>
      <c r="U411" s="6"/>
      <c r="V411" s="4"/>
      <c r="W411" s="935" t="str">
        <f>IF(OR(Q411=TRUE,R411="NA"),CONCATENATE(N411," "),"")</f>
        <v/>
      </c>
      <c r="X411" s="234" t="str">
        <f>IF(OR(O411=TRUE,Q411=TRUE,R411="NA"),"",CONCATENATE(N411," "))</f>
        <v xml:space="preserve">S8.3, </v>
      </c>
      <c r="Y411" s="940"/>
      <c r="Z411" s="530"/>
      <c r="AA411" s="1000"/>
      <c r="AB411" s="531"/>
      <c r="AC411" s="531"/>
      <c r="AD411" s="531"/>
    </row>
    <row r="412" spans="1:30" s="22" customFormat="1" ht="16.5" customHeight="1" x14ac:dyDescent="0.2">
      <c r="A412" s="1232"/>
      <c r="B412" s="1209"/>
      <c r="C412" s="1209"/>
      <c r="D412" s="1209"/>
      <c r="E412" s="1209"/>
      <c r="F412" s="1209"/>
      <c r="G412" s="1209"/>
      <c r="H412" s="1209"/>
      <c r="I412" s="1209"/>
      <c r="J412" s="121"/>
      <c r="K412" s="541"/>
      <c r="L412" s="1585"/>
      <c r="M412" s="65"/>
      <c r="N412" s="243"/>
      <c r="O412" s="9"/>
      <c r="P412" s="6"/>
      <c r="Q412" s="6"/>
      <c r="R412" s="6"/>
      <c r="S412" s="6"/>
      <c r="T412" s="6"/>
      <c r="U412" s="6"/>
      <c r="V412" s="4"/>
      <c r="W412" s="6"/>
      <c r="X412" s="937"/>
      <c r="Y412" s="940"/>
      <c r="Z412" s="530"/>
      <c r="AA412" s="1000"/>
      <c r="AB412" s="531"/>
      <c r="AC412" s="531"/>
      <c r="AD412" s="531"/>
    </row>
    <row r="413" spans="1:30" s="22" customFormat="1" ht="16.5" customHeight="1" x14ac:dyDescent="0.2">
      <c r="A413" s="1232"/>
      <c r="B413" s="1483"/>
      <c r="C413" s="1483"/>
      <c r="D413" s="1483"/>
      <c r="E413" s="1483"/>
      <c r="F413" s="1483"/>
      <c r="G413" s="1483"/>
      <c r="H413" s="1483"/>
      <c r="I413" s="1483"/>
      <c r="J413" s="123"/>
      <c r="K413" s="543"/>
      <c r="L413" s="1585"/>
      <c r="M413" s="65"/>
      <c r="N413" s="243"/>
      <c r="O413" s="9"/>
      <c r="P413" s="6"/>
      <c r="Q413" s="6"/>
      <c r="R413" s="6"/>
      <c r="S413" s="6"/>
      <c r="T413" s="6"/>
      <c r="U413" s="6"/>
      <c r="V413" s="4"/>
      <c r="W413" s="6"/>
      <c r="X413" s="937"/>
      <c r="Y413" s="940"/>
      <c r="Z413" s="530"/>
      <c r="AA413" s="1000"/>
      <c r="AB413" s="531"/>
      <c r="AC413" s="531"/>
      <c r="AD413" s="531"/>
    </row>
    <row r="414" spans="1:30" s="22" customFormat="1" ht="16.5" customHeight="1" x14ac:dyDescent="0.2">
      <c r="A414" s="1232">
        <v>8.4</v>
      </c>
      <c r="B414" s="1610" t="s">
        <v>483</v>
      </c>
      <c r="C414" s="1610"/>
      <c r="D414" s="1610"/>
      <c r="E414" s="1610"/>
      <c r="F414" s="1610"/>
      <c r="G414" s="1610"/>
      <c r="H414" s="1610"/>
      <c r="I414" s="1610"/>
      <c r="J414" s="125"/>
      <c r="K414" s="540"/>
      <c r="L414" s="1585"/>
      <c r="M414" s="65"/>
      <c r="N414" s="243" t="s">
        <v>678</v>
      </c>
      <c r="O414" s="9" t="b">
        <v>0</v>
      </c>
      <c r="P414" s="230">
        <f>IF(O414=TRUE,1,0)</f>
        <v>0</v>
      </c>
      <c r="Q414" s="566"/>
      <c r="R414" s="566" t="str">
        <f>IF(AND($Q$404&gt;0,$Q$404=$O$404),"NA","")</f>
        <v/>
      </c>
      <c r="S414" s="6"/>
      <c r="T414" s="6"/>
      <c r="U414" s="6"/>
      <c r="V414" s="4"/>
      <c r="W414" s="935" t="str">
        <f>IF(OR(Q414=TRUE,R414="NA"),CONCATENATE(N414," "),"")</f>
        <v/>
      </c>
      <c r="X414" s="234" t="str">
        <f>IF(OR(O414=TRUE,Q414=TRUE,R414="NA"),"",CONCATENATE(N414," "))</f>
        <v xml:space="preserve">S8.4, </v>
      </c>
      <c r="Y414" s="939" t="s">
        <v>941</v>
      </c>
      <c r="Z414" s="530"/>
      <c r="AA414" s="1000"/>
      <c r="AB414" s="531"/>
      <c r="AC414" s="531"/>
      <c r="AD414" s="531"/>
    </row>
    <row r="415" spans="1:30" s="22" customFormat="1" ht="16.5" customHeight="1" x14ac:dyDescent="0.2">
      <c r="A415" s="1232"/>
      <c r="B415" s="1611"/>
      <c r="C415" s="1611"/>
      <c r="D415" s="1611"/>
      <c r="E415" s="1611"/>
      <c r="F415" s="1611"/>
      <c r="G415" s="1611"/>
      <c r="H415" s="1611"/>
      <c r="I415" s="1611"/>
      <c r="J415" s="121"/>
      <c r="K415" s="541"/>
      <c r="L415" s="1585"/>
      <c r="M415" s="65"/>
      <c r="N415" s="243"/>
      <c r="O415" s="9"/>
      <c r="P415" s="6"/>
      <c r="Q415" s="6"/>
      <c r="R415" s="6"/>
      <c r="S415" s="6"/>
      <c r="T415" s="6"/>
      <c r="U415" s="6"/>
      <c r="V415" s="4"/>
      <c r="W415" s="6"/>
      <c r="X415" s="937"/>
      <c r="Y415" s="940"/>
      <c r="Z415" s="530"/>
      <c r="AA415" s="1000"/>
      <c r="AB415" s="531"/>
      <c r="AC415" s="531"/>
      <c r="AD415" s="531"/>
    </row>
    <row r="416" spans="1:30" s="22" customFormat="1" ht="16.5" customHeight="1" x14ac:dyDescent="0.2">
      <c r="A416" s="1232"/>
      <c r="B416" s="1611"/>
      <c r="C416" s="1611"/>
      <c r="D416" s="1611"/>
      <c r="E416" s="1611"/>
      <c r="F416" s="1611"/>
      <c r="G416" s="1611"/>
      <c r="H416" s="1611"/>
      <c r="I416" s="1611"/>
      <c r="J416" s="160" t="str">
        <f>IF(V414=TRUE,"! Select only one","")</f>
        <v/>
      </c>
      <c r="K416" s="563"/>
      <c r="L416" s="1585"/>
      <c r="M416" s="65"/>
      <c r="N416" s="243"/>
      <c r="O416" s="9"/>
      <c r="P416" s="6"/>
      <c r="Q416" s="6"/>
      <c r="R416" s="6"/>
      <c r="S416" s="6"/>
      <c r="T416" s="6"/>
      <c r="U416" s="6"/>
      <c r="V416" s="4"/>
      <c r="W416" s="6"/>
      <c r="X416" s="937"/>
      <c r="Y416" s="940"/>
      <c r="Z416" s="530"/>
      <c r="AA416" s="1000"/>
      <c r="AB416" s="531"/>
      <c r="AC416" s="531"/>
      <c r="AD416" s="531"/>
    </row>
    <row r="417" spans="1:30" s="22" customFormat="1" ht="16.5" customHeight="1" x14ac:dyDescent="0.2">
      <c r="A417" s="1232"/>
      <c r="B417" s="1611"/>
      <c r="C417" s="1611"/>
      <c r="D417" s="1611"/>
      <c r="E417" s="1611"/>
      <c r="F417" s="1611"/>
      <c r="G417" s="1611"/>
      <c r="H417" s="1611"/>
      <c r="I417" s="1611"/>
      <c r="J417" s="121"/>
      <c r="K417" s="541"/>
      <c r="L417" s="1585"/>
      <c r="M417" s="65"/>
      <c r="N417" s="243"/>
      <c r="O417" s="9"/>
      <c r="P417" s="6"/>
      <c r="Q417" s="6"/>
      <c r="R417" s="6"/>
      <c r="S417" s="6"/>
      <c r="T417" s="6"/>
      <c r="U417" s="6"/>
      <c r="V417" s="4"/>
      <c r="W417" s="6"/>
      <c r="X417" s="937"/>
      <c r="Y417" s="940"/>
      <c r="Z417" s="530"/>
      <c r="AA417" s="1000"/>
      <c r="AB417" s="531"/>
      <c r="AC417" s="531"/>
      <c r="AD417" s="531"/>
    </row>
    <row r="418" spans="1:30" s="22" customFormat="1" ht="16.5" customHeight="1" x14ac:dyDescent="0.2">
      <c r="A418" s="1232"/>
      <c r="B418" s="1611"/>
      <c r="C418" s="1611"/>
      <c r="D418" s="1611"/>
      <c r="E418" s="1611"/>
      <c r="F418" s="1611"/>
      <c r="G418" s="1611"/>
      <c r="H418" s="1611"/>
      <c r="I418" s="1611"/>
      <c r="J418" s="121"/>
      <c r="K418" s="541"/>
      <c r="L418" s="1585"/>
      <c r="M418" s="65"/>
      <c r="N418" s="243"/>
      <c r="O418" s="9"/>
      <c r="P418" s="6"/>
      <c r="Q418" s="6"/>
      <c r="R418" s="6"/>
      <c r="S418" s="6"/>
      <c r="T418" s="6"/>
      <c r="U418" s="6"/>
      <c r="V418" s="4"/>
      <c r="W418" s="6"/>
      <c r="X418" s="937"/>
      <c r="Y418" s="940"/>
      <c r="Z418" s="530"/>
      <c r="AA418" s="1000"/>
      <c r="AB418" s="531"/>
      <c r="AC418" s="531"/>
      <c r="AD418" s="531"/>
    </row>
    <row r="419" spans="1:30" s="22" customFormat="1" ht="16.5" customHeight="1" x14ac:dyDescent="0.2">
      <c r="A419" s="1232"/>
      <c r="B419" s="306" t="s">
        <v>33</v>
      </c>
      <c r="C419" s="1702" t="s">
        <v>271</v>
      </c>
      <c r="D419" s="1702"/>
      <c r="E419" s="1702"/>
      <c r="F419" s="1702"/>
      <c r="G419" s="1702"/>
      <c r="H419" s="1702"/>
      <c r="I419" s="1702"/>
      <c r="J419" s="121"/>
      <c r="K419" s="541"/>
      <c r="L419" s="1585"/>
      <c r="M419" s="65"/>
      <c r="N419" s="243"/>
      <c r="O419" s="9"/>
      <c r="P419" s="6"/>
      <c r="Q419" s="6"/>
      <c r="R419" s="6"/>
      <c r="S419" s="6"/>
      <c r="T419" s="6"/>
      <c r="U419" s="6"/>
      <c r="V419" s="4"/>
      <c r="W419" s="6"/>
      <c r="X419" s="937"/>
      <c r="Y419" s="940"/>
      <c r="Z419" s="530"/>
      <c r="AA419" s="1000"/>
      <c r="AB419" s="531"/>
      <c r="AC419" s="531"/>
      <c r="AD419" s="531"/>
    </row>
    <row r="420" spans="1:30" s="22" customFormat="1" ht="16.5" customHeight="1" x14ac:dyDescent="0.2">
      <c r="A420" s="1232"/>
      <c r="B420" s="306"/>
      <c r="C420" s="1702"/>
      <c r="D420" s="1702"/>
      <c r="E420" s="1702"/>
      <c r="F420" s="1702"/>
      <c r="G420" s="1702"/>
      <c r="H420" s="1702"/>
      <c r="I420" s="1702"/>
      <c r="J420" s="121"/>
      <c r="K420" s="541"/>
      <c r="L420" s="1585"/>
      <c r="M420" s="65"/>
      <c r="N420" s="243"/>
      <c r="O420" s="9"/>
      <c r="P420" s="6"/>
      <c r="Q420" s="6"/>
      <c r="R420" s="6"/>
      <c r="S420" s="6"/>
      <c r="T420" s="6"/>
      <c r="U420" s="6"/>
      <c r="V420" s="4"/>
      <c r="W420" s="6"/>
      <c r="X420" s="937"/>
      <c r="Y420" s="940"/>
      <c r="Z420" s="530"/>
      <c r="AA420" s="1000"/>
      <c r="AB420" s="531"/>
      <c r="AC420" s="531"/>
      <c r="AD420" s="531"/>
    </row>
    <row r="421" spans="1:30" s="22" customFormat="1" ht="16.5" customHeight="1" x14ac:dyDescent="0.2">
      <c r="A421" s="1232"/>
      <c r="B421" s="306" t="s">
        <v>33</v>
      </c>
      <c r="C421" s="1209" t="s">
        <v>272</v>
      </c>
      <c r="D421" s="1209"/>
      <c r="E421" s="1209"/>
      <c r="F421" s="1209"/>
      <c r="G421" s="1209"/>
      <c r="H421" s="1209"/>
      <c r="I421" s="1209"/>
      <c r="J421" s="121"/>
      <c r="K421" s="541"/>
      <c r="L421" s="1585"/>
      <c r="M421" s="65"/>
      <c r="N421" s="243"/>
      <c r="O421" s="9"/>
      <c r="P421" s="6"/>
      <c r="Q421" s="6"/>
      <c r="R421" s="6"/>
      <c r="S421" s="6"/>
      <c r="T421" s="6"/>
      <c r="U421" s="6"/>
      <c r="V421" s="4"/>
      <c r="W421" s="6"/>
      <c r="X421" s="937"/>
      <c r="Y421" s="940"/>
      <c r="Z421" s="530"/>
      <c r="AA421" s="1000"/>
      <c r="AB421" s="531"/>
      <c r="AC421" s="531"/>
      <c r="AD421" s="531"/>
    </row>
    <row r="422" spans="1:30" s="22" customFormat="1" ht="16.5" customHeight="1" x14ac:dyDescent="0.2">
      <c r="A422" s="1232"/>
      <c r="B422" s="436"/>
      <c r="C422" s="1483"/>
      <c r="D422" s="1483"/>
      <c r="E422" s="1483"/>
      <c r="F422" s="1483"/>
      <c r="G422" s="1483"/>
      <c r="H422" s="1483"/>
      <c r="I422" s="1483"/>
      <c r="J422" s="123"/>
      <c r="K422" s="543"/>
      <c r="L422" s="1585"/>
      <c r="M422" s="65"/>
      <c r="N422" s="243"/>
      <c r="O422" s="9"/>
      <c r="P422" s="6"/>
      <c r="Q422" s="6"/>
      <c r="R422" s="6"/>
      <c r="S422" s="6"/>
      <c r="T422" s="6"/>
      <c r="U422" s="6"/>
      <c r="V422" s="4"/>
      <c r="W422" s="6"/>
      <c r="X422" s="937"/>
      <c r="Y422" s="940"/>
      <c r="Z422" s="530"/>
      <c r="AA422" s="1000"/>
      <c r="AB422" s="531"/>
      <c r="AC422" s="531"/>
      <c r="AD422" s="531"/>
    </row>
    <row r="423" spans="1:30" s="22" customFormat="1" ht="16.5" customHeight="1" x14ac:dyDescent="0.2">
      <c r="A423" s="1232">
        <v>8.5</v>
      </c>
      <c r="B423" s="1701" t="s">
        <v>436</v>
      </c>
      <c r="C423" s="1701"/>
      <c r="D423" s="1701"/>
      <c r="E423" s="1701"/>
      <c r="F423" s="1701"/>
      <c r="G423" s="1701"/>
      <c r="H423" s="1701"/>
      <c r="I423" s="1701"/>
      <c r="J423" s="125"/>
      <c r="K423" s="540"/>
      <c r="L423" s="1585"/>
      <c r="M423" s="65"/>
      <c r="N423" s="243" t="s">
        <v>679</v>
      </c>
      <c r="O423" s="9" t="b">
        <v>0</v>
      </c>
      <c r="P423" s="230">
        <f>IF(O423=TRUE,1,0)</f>
        <v>0</v>
      </c>
      <c r="Q423" s="566"/>
      <c r="R423" s="566" t="str">
        <f>IF(AND($Q$404&gt;0,$Q$404=$O$404),"NA","")</f>
        <v/>
      </c>
      <c r="S423" s="6"/>
      <c r="T423" s="6"/>
      <c r="U423" s="6"/>
      <c r="V423" s="4"/>
      <c r="W423" s="935" t="str">
        <f>IF(OR(Q423=TRUE,R423="NA"),CONCATENATE(N423," "),"")</f>
        <v/>
      </c>
      <c r="X423" s="234" t="str">
        <f>IF(OR(O423=TRUE,Q423=TRUE,R423="NA"),"",CONCATENATE(N423," "))</f>
        <v xml:space="preserve">S8.5, </v>
      </c>
      <c r="Y423" s="940"/>
      <c r="Z423" s="530"/>
      <c r="AA423" s="1000"/>
      <c r="AB423" s="531"/>
      <c r="AC423" s="531"/>
      <c r="AD423" s="531"/>
    </row>
    <row r="424" spans="1:30" s="22" customFormat="1" ht="16.5" customHeight="1" x14ac:dyDescent="0.2">
      <c r="A424" s="1247"/>
      <c r="B424" s="1543"/>
      <c r="C424" s="1543"/>
      <c r="D424" s="1543"/>
      <c r="E424" s="1543"/>
      <c r="F424" s="1543"/>
      <c r="G424" s="1543"/>
      <c r="H424" s="1543"/>
      <c r="I424" s="1543"/>
      <c r="J424" s="123"/>
      <c r="K424" s="543"/>
      <c r="L424" s="1585"/>
      <c r="M424" s="65"/>
      <c r="N424" s="243"/>
      <c r="O424" s="9"/>
      <c r="P424" s="6"/>
      <c r="Q424" s="6"/>
      <c r="R424" s="6"/>
      <c r="S424" s="6"/>
      <c r="T424" s="6"/>
      <c r="U424" s="6"/>
      <c r="V424" s="4"/>
      <c r="W424" s="6"/>
      <c r="X424" s="937"/>
      <c r="Y424" s="940"/>
      <c r="Z424" s="530"/>
      <c r="AA424" s="1000"/>
      <c r="AB424" s="531"/>
      <c r="AC424" s="531"/>
      <c r="AD424" s="531"/>
    </row>
    <row r="425" spans="1:30" s="22" customFormat="1" ht="16.5" customHeight="1" x14ac:dyDescent="0.2">
      <c r="A425" s="444">
        <v>8.6</v>
      </c>
      <c r="B425" s="1397" t="s">
        <v>484</v>
      </c>
      <c r="C425" s="1397"/>
      <c r="D425" s="1397"/>
      <c r="E425" s="1397"/>
      <c r="F425" s="1397"/>
      <c r="G425" s="1397"/>
      <c r="H425" s="1397"/>
      <c r="I425" s="1397"/>
      <c r="J425" s="125"/>
      <c r="K425" s="126"/>
      <c r="L425" s="1342"/>
      <c r="M425" s="65"/>
      <c r="N425" s="243" t="s">
        <v>680</v>
      </c>
      <c r="O425" s="9" t="b">
        <v>0</v>
      </c>
      <c r="P425" s="230">
        <f>IF(O425=TRUE,1,0)</f>
        <v>0</v>
      </c>
      <c r="Q425" s="566"/>
      <c r="R425" s="566" t="str">
        <f>IF(AND($Q$404&gt;0,$Q$404=$O$404),"NA","")</f>
        <v/>
      </c>
      <c r="S425" s="6"/>
      <c r="T425" s="6"/>
      <c r="U425" s="6"/>
      <c r="V425" s="4"/>
      <c r="W425" s="935" t="str">
        <f>IF(OR(Q425=TRUE,R425="NA"),CONCATENATE(N425," "),"")</f>
        <v/>
      </c>
      <c r="X425" s="234" t="str">
        <f>IF(OR(O425=TRUE,Q425=TRUE,R425="NA"),"",CONCATENATE(N425," "))</f>
        <v xml:space="preserve">S8.6, </v>
      </c>
      <c r="Y425" s="940"/>
      <c r="Z425" s="530"/>
      <c r="AA425" s="1000"/>
      <c r="AB425" s="531"/>
      <c r="AC425" s="531"/>
      <c r="AD425" s="531"/>
    </row>
    <row r="426" spans="1:30" s="22" customFormat="1" ht="16.5" customHeight="1" x14ac:dyDescent="0.2">
      <c r="A426" s="441"/>
      <c r="B426" s="1384"/>
      <c r="C426" s="1384"/>
      <c r="D426" s="1384"/>
      <c r="E426" s="1384"/>
      <c r="F426" s="1384"/>
      <c r="G426" s="1384"/>
      <c r="H426" s="1384"/>
      <c r="I426" s="1384"/>
      <c r="J426" s="121"/>
      <c r="K426" s="122"/>
      <c r="L426" s="1342"/>
      <c r="M426" s="65"/>
      <c r="N426" s="243"/>
      <c r="O426" s="9"/>
      <c r="P426" s="6"/>
      <c r="Q426" s="6"/>
      <c r="R426" s="6"/>
      <c r="S426" s="6"/>
      <c r="T426" s="6"/>
      <c r="U426" s="6"/>
      <c r="V426" s="4"/>
      <c r="W426" s="6"/>
      <c r="X426" s="937"/>
      <c r="Y426" s="940"/>
      <c r="Z426" s="530"/>
      <c r="AA426" s="1000"/>
      <c r="AB426" s="531"/>
      <c r="AC426" s="531"/>
      <c r="AD426" s="531"/>
    </row>
    <row r="427" spans="1:30" s="22" customFormat="1" ht="16.5" customHeight="1" x14ac:dyDescent="0.2">
      <c r="A427" s="442"/>
      <c r="B427" s="1385"/>
      <c r="C427" s="1385"/>
      <c r="D427" s="1385"/>
      <c r="E427" s="1385"/>
      <c r="F427" s="1385"/>
      <c r="G427" s="1385"/>
      <c r="H427" s="1385"/>
      <c r="I427" s="1385"/>
      <c r="J427" s="123"/>
      <c r="K427" s="124"/>
      <c r="L427" s="1342"/>
      <c r="M427" s="65"/>
      <c r="N427" s="243"/>
      <c r="O427" s="9"/>
      <c r="P427" s="6"/>
      <c r="Q427" s="6"/>
      <c r="R427" s="6"/>
      <c r="S427" s="6"/>
      <c r="T427" s="6"/>
      <c r="U427" s="6"/>
      <c r="V427" s="4"/>
      <c r="W427" s="6"/>
      <c r="X427" s="937"/>
      <c r="Y427" s="940"/>
      <c r="Z427" s="530"/>
      <c r="AA427" s="1000"/>
      <c r="AB427" s="531"/>
      <c r="AC427" s="531"/>
      <c r="AD427" s="531"/>
    </row>
    <row r="428" spans="1:30" s="22" customFormat="1" ht="16.5" customHeight="1" x14ac:dyDescent="0.2">
      <c r="A428" s="444" t="s">
        <v>69</v>
      </c>
      <c r="B428" s="1397" t="s">
        <v>437</v>
      </c>
      <c r="C428" s="1397"/>
      <c r="D428" s="1397"/>
      <c r="E428" s="1397"/>
      <c r="F428" s="1397"/>
      <c r="G428" s="1397"/>
      <c r="H428" s="1397"/>
      <c r="I428" s="1397"/>
      <c r="J428" s="125"/>
      <c r="K428" s="126"/>
      <c r="L428" s="1342"/>
      <c r="M428" s="65"/>
      <c r="N428" s="243" t="s">
        <v>681</v>
      </c>
      <c r="O428" s="9" t="b">
        <v>0</v>
      </c>
      <c r="P428" s="230">
        <f>IF(O428=TRUE,1,0)</f>
        <v>0</v>
      </c>
      <c r="Q428" s="566"/>
      <c r="R428" s="566" t="str">
        <f>IF(AND($Q$404&gt;0,$Q$404=$O$404),"NA","")</f>
        <v/>
      </c>
      <c r="S428" s="6"/>
      <c r="T428" s="6"/>
      <c r="U428" s="6"/>
      <c r="V428" s="4"/>
      <c r="W428" s="935" t="str">
        <f>IF(OR(Q428=TRUE,R428="NA"),CONCATENATE(N428," "),"")</f>
        <v/>
      </c>
      <c r="X428" s="234" t="str">
        <f>IF(OR(O428=TRUE,Q428=TRUE,R428="NA"),"",CONCATENATE(N428," "))</f>
        <v xml:space="preserve">S8.7, </v>
      </c>
      <c r="Y428" s="940"/>
      <c r="Z428" s="530"/>
      <c r="AA428" s="1000"/>
      <c r="AB428" s="531"/>
      <c r="AC428" s="531"/>
      <c r="AD428" s="531"/>
    </row>
    <row r="429" spans="1:30" s="22" customFormat="1" ht="19.5" customHeight="1" x14ac:dyDescent="0.2">
      <c r="A429" s="441"/>
      <c r="B429" s="1384"/>
      <c r="C429" s="1384"/>
      <c r="D429" s="1384"/>
      <c r="E429" s="1384"/>
      <c r="F429" s="1384"/>
      <c r="G429" s="1384"/>
      <c r="H429" s="1384"/>
      <c r="I429" s="1384"/>
      <c r="J429" s="121"/>
      <c r="K429" s="122"/>
      <c r="L429" s="1342"/>
      <c r="M429" s="65"/>
      <c r="N429" s="243"/>
      <c r="O429" s="9"/>
      <c r="P429" s="6"/>
      <c r="Q429" s="6"/>
      <c r="R429" s="6"/>
      <c r="S429" s="6"/>
      <c r="T429" s="6"/>
      <c r="U429" s="6"/>
      <c r="V429" s="4"/>
      <c r="W429" s="6"/>
      <c r="X429" s="937"/>
      <c r="Y429" s="940"/>
      <c r="Z429" s="530"/>
      <c r="AA429" s="1000"/>
      <c r="AB429" s="531"/>
      <c r="AC429" s="531"/>
      <c r="AD429" s="531"/>
    </row>
    <row r="430" spans="1:30" s="22" customFormat="1" ht="16.5" customHeight="1" x14ac:dyDescent="0.2">
      <c r="A430" s="441"/>
      <c r="B430" s="1384"/>
      <c r="C430" s="1384"/>
      <c r="D430" s="1384"/>
      <c r="E430" s="1384"/>
      <c r="F430" s="1384"/>
      <c r="G430" s="1384"/>
      <c r="H430" s="1384"/>
      <c r="I430" s="1384"/>
      <c r="J430" s="121"/>
      <c r="K430" s="122"/>
      <c r="L430" s="1342"/>
      <c r="M430" s="65"/>
      <c r="N430" s="243"/>
      <c r="O430" s="9"/>
      <c r="P430" s="6"/>
      <c r="Q430" s="6"/>
      <c r="R430" s="6"/>
      <c r="S430" s="6"/>
      <c r="T430" s="6"/>
      <c r="U430" s="6"/>
      <c r="V430" s="4"/>
      <c r="W430" s="6"/>
      <c r="X430" s="937"/>
      <c r="Y430" s="940"/>
      <c r="Z430" s="530"/>
      <c r="AA430" s="1000"/>
      <c r="AB430" s="531"/>
      <c r="AC430" s="531"/>
      <c r="AD430" s="531"/>
    </row>
    <row r="431" spans="1:30" s="22" customFormat="1" ht="10.5" customHeight="1" x14ac:dyDescent="0.2">
      <c r="A431" s="442"/>
      <c r="B431" s="1385"/>
      <c r="C431" s="1385"/>
      <c r="D431" s="1385"/>
      <c r="E431" s="1385"/>
      <c r="F431" s="1385"/>
      <c r="G431" s="1385"/>
      <c r="H431" s="1385"/>
      <c r="I431" s="1385"/>
      <c r="J431" s="123"/>
      <c r="K431" s="124"/>
      <c r="L431" s="1342"/>
      <c r="M431" s="65"/>
      <c r="N431" s="243"/>
      <c r="O431" s="9"/>
      <c r="P431" s="6"/>
      <c r="Q431" s="6"/>
      <c r="R431" s="6"/>
      <c r="S431" s="6"/>
      <c r="T431" s="6"/>
      <c r="U431" s="6"/>
      <c r="V431" s="4"/>
      <c r="W431" s="6"/>
      <c r="X431" s="937"/>
      <c r="Y431" s="940"/>
      <c r="Z431" s="530"/>
      <c r="AA431" s="1000"/>
      <c r="AB431" s="531"/>
      <c r="AC431" s="531"/>
      <c r="AD431" s="531"/>
    </row>
    <row r="432" spans="1:30" s="22" customFormat="1" ht="16.5" customHeight="1" x14ac:dyDescent="0.2">
      <c r="A432" s="444" t="s">
        <v>70</v>
      </c>
      <c r="B432" s="1240" t="s">
        <v>464</v>
      </c>
      <c r="C432" s="1240"/>
      <c r="D432" s="1240"/>
      <c r="E432" s="1240"/>
      <c r="F432" s="1240"/>
      <c r="G432" s="1240"/>
      <c r="H432" s="1240"/>
      <c r="I432" s="1241"/>
      <c r="J432" s="1143" t="s">
        <v>450</v>
      </c>
      <c r="K432" s="1409"/>
      <c r="L432" s="1342"/>
      <c r="M432" s="65"/>
      <c r="N432" s="65"/>
      <c r="O432" s="9"/>
      <c r="P432" s="6"/>
      <c r="Q432" s="6"/>
      <c r="R432" s="6"/>
      <c r="S432" s="6"/>
      <c r="T432" s="6"/>
      <c r="U432" s="6"/>
      <c r="V432" s="4"/>
      <c r="W432" s="6"/>
      <c r="X432" s="937"/>
      <c r="Y432" s="940"/>
      <c r="Z432" s="530"/>
      <c r="AA432" s="1002"/>
      <c r="AB432" s="531"/>
      <c r="AC432" s="531"/>
      <c r="AD432" s="531"/>
    </row>
    <row r="433" spans="1:30" s="22" customFormat="1" ht="16.5" customHeight="1" thickBot="1" x14ac:dyDescent="0.25">
      <c r="A433" s="445"/>
      <c r="B433" s="1242"/>
      <c r="C433" s="1242"/>
      <c r="D433" s="1242"/>
      <c r="E433" s="1242"/>
      <c r="F433" s="1242"/>
      <c r="G433" s="1242"/>
      <c r="H433" s="1242"/>
      <c r="I433" s="1243"/>
      <c r="J433" s="1145"/>
      <c r="K433" s="1410"/>
      <c r="L433" s="1408"/>
      <c r="M433" s="65"/>
      <c r="N433" s="65"/>
      <c r="O433" s="9"/>
      <c r="P433" s="6"/>
      <c r="Q433" s="6"/>
      <c r="R433" s="6"/>
      <c r="S433" s="6"/>
      <c r="T433" s="6"/>
      <c r="U433" s="6"/>
      <c r="V433" s="4"/>
      <c r="W433" s="6"/>
      <c r="X433" s="937"/>
      <c r="Y433" s="940"/>
      <c r="Z433" s="530"/>
      <c r="AA433" s="1002"/>
      <c r="AB433" s="531"/>
      <c r="AC433" s="531"/>
      <c r="AD433" s="531"/>
    </row>
    <row r="434" spans="1:30" s="21" customFormat="1" ht="16.5" customHeight="1" x14ac:dyDescent="0.2">
      <c r="A434" s="1512" t="s">
        <v>71</v>
      </c>
      <c r="B434" s="1513"/>
      <c r="C434" s="1513"/>
      <c r="D434" s="1513"/>
      <c r="E434" s="1513"/>
      <c r="F434" s="1513"/>
      <c r="G434" s="1513"/>
      <c r="H434" s="1513"/>
      <c r="I434" s="1513"/>
      <c r="J434" s="1598" t="str">
        <f>IF(AND(U436=TRUE,COUNTIF(O438:O448,TRUE)&gt;0),"Check selection!","")</f>
        <v/>
      </c>
      <c r="K434" s="1598"/>
      <c r="L434" s="1599"/>
      <c r="M434" s="88"/>
      <c r="N434" s="56" t="s">
        <v>234</v>
      </c>
      <c r="O434" s="41">
        <f>O436</f>
        <v>4</v>
      </c>
      <c r="P434" s="41">
        <f t="shared" ref="P434:Q434" si="12">P436</f>
        <v>0</v>
      </c>
      <c r="Q434" s="41">
        <f t="shared" si="12"/>
        <v>0</v>
      </c>
      <c r="R434" s="191">
        <f>(P434+Q434)/O434</f>
        <v>0</v>
      </c>
      <c r="S434" s="41">
        <f>COUNTIF(S436,"Y")</f>
        <v>0</v>
      </c>
      <c r="T434" s="41">
        <f>COUNTA(S436)</f>
        <v>1</v>
      </c>
      <c r="U434" s="41">
        <f>COUNTIF(U436,"true")</f>
        <v>0</v>
      </c>
      <c r="V434" s="41">
        <f t="shared" ref="V434" si="13">V436</f>
        <v>0</v>
      </c>
      <c r="W434" s="30"/>
      <c r="X434" s="947"/>
      <c r="Y434" s="948"/>
      <c r="Z434" s="536"/>
      <c r="AA434" s="1000"/>
      <c r="AB434" s="537"/>
      <c r="AC434" s="537"/>
      <c r="AD434" s="531"/>
    </row>
    <row r="435" spans="1:30" s="21" customFormat="1" ht="16.5" customHeight="1" x14ac:dyDescent="0.2">
      <c r="A435" s="1514"/>
      <c r="B435" s="1515"/>
      <c r="C435" s="1515"/>
      <c r="D435" s="1515"/>
      <c r="E435" s="1515"/>
      <c r="F435" s="1515"/>
      <c r="G435" s="1515"/>
      <c r="H435" s="1515"/>
      <c r="I435" s="1515"/>
      <c r="J435" s="301"/>
      <c r="K435" s="302" t="s">
        <v>225</v>
      </c>
      <c r="L435" s="303"/>
      <c r="M435" s="88"/>
      <c r="N435" s="88"/>
      <c r="O435" s="30"/>
      <c r="P435" s="30"/>
      <c r="Q435" s="30"/>
      <c r="R435" s="30"/>
      <c r="S435" s="30"/>
      <c r="T435" s="30"/>
      <c r="U435" s="30"/>
      <c r="V435" s="4"/>
      <c r="W435" s="30"/>
      <c r="X435" s="947"/>
      <c r="Y435" s="948"/>
      <c r="Z435" s="536"/>
      <c r="AA435" s="1000"/>
      <c r="AB435" s="537"/>
      <c r="AC435" s="537"/>
      <c r="AD435" s="537"/>
    </row>
    <row r="436" spans="1:30" s="22" customFormat="1" ht="16.5" customHeight="1" x14ac:dyDescent="0.2">
      <c r="A436" s="1690">
        <v>9</v>
      </c>
      <c r="B436" s="1388" t="s">
        <v>438</v>
      </c>
      <c r="C436" s="1388"/>
      <c r="D436" s="1388"/>
      <c r="E436" s="1388"/>
      <c r="F436" s="1388"/>
      <c r="G436" s="1388"/>
      <c r="H436" s="1388"/>
      <c r="I436" s="1388"/>
      <c r="J436" s="1151">
        <f>R436</f>
        <v>0</v>
      </c>
      <c r="K436" s="1392"/>
      <c r="L436" s="1430" t="str">
        <f>IF(J436&lt;0.6,"&lt;&lt; Insufficient control features","")</f>
        <v>&lt;&lt; Insufficient control features</v>
      </c>
      <c r="M436" s="64"/>
      <c r="N436" s="59" t="s">
        <v>236</v>
      </c>
      <c r="O436" s="47">
        <f>COUNTA(O438:O458)</f>
        <v>4</v>
      </c>
      <c r="P436" s="174">
        <f>IF(U436=TRUE,0,SUM(P438:P458)-V436)</f>
        <v>0</v>
      </c>
      <c r="Q436" s="13">
        <f>IF(U436=TRUE,O436,COUNTIF(Q438:Q458,TRUE))</f>
        <v>0</v>
      </c>
      <c r="R436" s="192">
        <f>IF(O436=Q436,1,ROUNDUP((P436+Q436)/O436,2))</f>
        <v>0</v>
      </c>
      <c r="S436" s="13" t="str">
        <f>IF(R436&gt;=$S$13,"Y","N")</f>
        <v>N</v>
      </c>
      <c r="T436" s="4"/>
      <c r="U436" s="34" t="b">
        <v>0</v>
      </c>
      <c r="V436" s="571">
        <f>COUNTIF(V438:V458,"TRUE")</f>
        <v>0</v>
      </c>
      <c r="W436" s="34" t="str">
        <f>W438&amp;W442&amp;W445&amp;W448</f>
        <v/>
      </c>
      <c r="X436" s="34" t="str">
        <f>X438&amp;X442&amp;X445&amp;X448</f>
        <v xml:space="preserve">S9.1, S9.2, S9.3, S9.4, </v>
      </c>
      <c r="Y436" s="940"/>
      <c r="Z436" s="530"/>
      <c r="AA436" s="1000"/>
      <c r="AB436" s="531"/>
      <c r="AC436" s="531"/>
      <c r="AD436" s="537"/>
    </row>
    <row r="437" spans="1:30" s="22" customFormat="1" ht="16.5" customHeight="1" x14ac:dyDescent="0.2">
      <c r="A437" s="1691"/>
      <c r="B437" s="1390"/>
      <c r="C437" s="1390"/>
      <c r="D437" s="1390"/>
      <c r="E437" s="1390"/>
      <c r="F437" s="1390"/>
      <c r="G437" s="1390"/>
      <c r="H437" s="1390"/>
      <c r="I437" s="1390"/>
      <c r="J437" s="1395"/>
      <c r="K437" s="1396"/>
      <c r="L437" s="1431"/>
      <c r="M437" s="64"/>
      <c r="N437" s="62"/>
      <c r="O437" s="4"/>
      <c r="P437" s="4"/>
      <c r="Q437" s="4"/>
      <c r="R437" s="4"/>
      <c r="S437" s="4"/>
      <c r="T437" s="4"/>
      <c r="U437" s="4"/>
      <c r="V437" s="4"/>
      <c r="W437" s="6"/>
      <c r="X437" s="937"/>
      <c r="Y437" s="940"/>
      <c r="Z437" s="530"/>
      <c r="AA437" s="1000"/>
      <c r="AB437" s="531"/>
      <c r="AC437" s="531"/>
      <c r="AD437" s="531"/>
    </row>
    <row r="438" spans="1:30" s="22" customFormat="1" ht="16.5" customHeight="1" x14ac:dyDescent="0.2">
      <c r="A438" s="1249">
        <v>9.1</v>
      </c>
      <c r="B438" s="1386" t="s">
        <v>1030</v>
      </c>
      <c r="C438" s="1386"/>
      <c r="D438" s="1386"/>
      <c r="E438" s="1386"/>
      <c r="F438" s="1386"/>
      <c r="G438" s="1386"/>
      <c r="H438" s="1386"/>
      <c r="I438" s="1386"/>
      <c r="J438" s="137"/>
      <c r="K438" s="138"/>
      <c r="L438" s="1236"/>
      <c r="M438" s="65"/>
      <c r="N438" s="243" t="s">
        <v>683</v>
      </c>
      <c r="O438" s="66" t="b">
        <v>0</v>
      </c>
      <c r="P438" s="230">
        <f>IF(O438=TRUE,1,0)</f>
        <v>0</v>
      </c>
      <c r="Q438" s="565"/>
      <c r="R438" s="566" t="str">
        <f>IF(AND($Q$436&gt;0,$Q$436=$O$436),"NA","")</f>
        <v/>
      </c>
      <c r="S438" s="6"/>
      <c r="T438" s="6"/>
      <c r="U438" s="6"/>
      <c r="V438" s="4"/>
      <c r="W438" s="935" t="str">
        <f>IF(OR(Q438=TRUE,R438="NA"),CONCATENATE(N438," "),"")</f>
        <v/>
      </c>
      <c r="X438" s="234" t="str">
        <f>IF(OR(O438=TRUE,Q438=TRUE,R438="NA"),"",CONCATENATE(N438," "))</f>
        <v xml:space="preserve">S9.1, </v>
      </c>
      <c r="Y438" s="940"/>
      <c r="Z438" s="530"/>
      <c r="AA438" s="1000"/>
      <c r="AB438" s="531"/>
      <c r="AC438" s="531"/>
      <c r="AD438" s="531"/>
    </row>
    <row r="439" spans="1:30" s="22" customFormat="1" ht="16.5" customHeight="1" x14ac:dyDescent="0.2">
      <c r="A439" s="1232"/>
      <c r="B439" s="1386"/>
      <c r="C439" s="1386"/>
      <c r="D439" s="1386"/>
      <c r="E439" s="1386"/>
      <c r="F439" s="1386"/>
      <c r="G439" s="1386"/>
      <c r="H439" s="1386"/>
      <c r="I439" s="1386"/>
      <c r="J439" s="139"/>
      <c r="K439" s="86"/>
      <c r="L439" s="1237"/>
      <c r="M439" s="65"/>
      <c r="N439" s="243"/>
      <c r="O439" s="66"/>
      <c r="P439" s="24"/>
      <c r="Q439" s="24"/>
      <c r="R439" s="236"/>
      <c r="S439" s="6"/>
      <c r="T439" s="6"/>
      <c r="U439" s="6"/>
      <c r="V439" s="4"/>
      <c r="W439" s="6"/>
      <c r="X439" s="937"/>
      <c r="Y439" s="940"/>
      <c r="Z439" s="530"/>
      <c r="AA439" s="1000"/>
      <c r="AB439" s="531"/>
      <c r="AC439" s="531"/>
      <c r="AD439" s="531"/>
    </row>
    <row r="440" spans="1:30" s="22" customFormat="1" ht="16.5" customHeight="1" x14ac:dyDescent="0.2">
      <c r="A440" s="1232"/>
      <c r="B440" s="1386"/>
      <c r="C440" s="1386"/>
      <c r="D440" s="1386"/>
      <c r="E440" s="1386"/>
      <c r="F440" s="1386"/>
      <c r="G440" s="1386"/>
      <c r="H440" s="1386"/>
      <c r="I440" s="1386"/>
      <c r="J440" s="139"/>
      <c r="K440" s="86"/>
      <c r="L440" s="1237"/>
      <c r="M440" s="65"/>
      <c r="N440" s="243"/>
      <c r="O440" s="66"/>
      <c r="P440" s="24"/>
      <c r="Q440" s="24"/>
      <c r="R440" s="236"/>
      <c r="S440" s="6"/>
      <c r="T440" s="6"/>
      <c r="U440" s="6"/>
      <c r="V440" s="4"/>
      <c r="W440" s="6"/>
      <c r="X440" s="937"/>
      <c r="Y440" s="940"/>
      <c r="Z440" s="530"/>
      <c r="AA440" s="1000"/>
      <c r="AB440" s="531"/>
      <c r="AC440" s="531"/>
      <c r="AD440" s="531"/>
    </row>
    <row r="441" spans="1:30" s="22" customFormat="1" ht="16.5" customHeight="1" x14ac:dyDescent="0.2">
      <c r="A441" s="1232"/>
      <c r="B441" s="1387"/>
      <c r="C441" s="1387"/>
      <c r="D441" s="1387"/>
      <c r="E441" s="1387"/>
      <c r="F441" s="1387"/>
      <c r="G441" s="1387"/>
      <c r="H441" s="1387"/>
      <c r="I441" s="1387"/>
      <c r="J441" s="140"/>
      <c r="K441" s="141"/>
      <c r="L441" s="1237"/>
      <c r="M441" s="65"/>
      <c r="N441" s="243"/>
      <c r="O441" s="237"/>
      <c r="P441" s="24"/>
      <c r="Q441" s="24"/>
      <c r="R441" s="24"/>
      <c r="S441" s="6"/>
      <c r="T441" s="6"/>
      <c r="U441" s="6"/>
      <c r="V441" s="4"/>
      <c r="W441" s="6"/>
      <c r="X441" s="937"/>
      <c r="Y441" s="940"/>
      <c r="Z441" s="530"/>
      <c r="AA441" s="1000"/>
      <c r="AB441" s="531"/>
      <c r="AC441" s="531"/>
      <c r="AD441" s="531"/>
    </row>
    <row r="442" spans="1:30" ht="16.5" customHeight="1" x14ac:dyDescent="0.2">
      <c r="A442" s="1221">
        <v>9.1999999999999993</v>
      </c>
      <c r="B442" s="1126" t="s">
        <v>1513</v>
      </c>
      <c r="C442" s="1126"/>
      <c r="D442" s="1126"/>
      <c r="E442" s="1126"/>
      <c r="F442" s="1126"/>
      <c r="G442" s="1126"/>
      <c r="H442" s="1126"/>
      <c r="I442" s="1126"/>
      <c r="J442" s="415"/>
      <c r="K442" s="416"/>
      <c r="L442" s="1237"/>
      <c r="M442" s="90"/>
      <c r="N442" s="243" t="s">
        <v>684</v>
      </c>
      <c r="O442" s="238" t="b">
        <v>0</v>
      </c>
      <c r="P442" s="230">
        <f>IF(O442=TRUE,1,0)</f>
        <v>0</v>
      </c>
      <c r="Q442" s="567"/>
      <c r="R442" s="566" t="str">
        <f>IF(AND($Q$436&gt;0,$Q$436=$O$436),"NA","")</f>
        <v/>
      </c>
      <c r="W442" s="935" t="str">
        <f>IF(OR(Q442=TRUE,R442="NA"),CONCATENATE(N442," "),"")</f>
        <v/>
      </c>
      <c r="X442" s="234" t="str">
        <f>IF(OR(O442=TRUE,Q442=TRUE,R442="NA"),"",CONCATENATE(N442," "))</f>
        <v xml:space="preserve">S9.2, </v>
      </c>
      <c r="Y442" s="939"/>
      <c r="AD442" s="531"/>
    </row>
    <row r="443" spans="1:30" ht="16.5" customHeight="1" x14ac:dyDescent="0.2">
      <c r="A443" s="1158"/>
      <c r="B443" s="1386"/>
      <c r="C443" s="1386"/>
      <c r="D443" s="1386"/>
      <c r="E443" s="1386"/>
      <c r="F443" s="1386"/>
      <c r="G443" s="1386"/>
      <c r="H443" s="1386"/>
      <c r="I443" s="1386"/>
      <c r="J443" s="417"/>
      <c r="K443" s="418"/>
      <c r="L443" s="1237"/>
      <c r="M443" s="90"/>
      <c r="N443" s="243"/>
      <c r="O443" s="238"/>
      <c r="P443" s="27"/>
      <c r="Q443" s="25"/>
      <c r="R443" s="25"/>
      <c r="Y443" s="939"/>
    </row>
    <row r="444" spans="1:30" s="22" customFormat="1" ht="16.5" customHeight="1" x14ac:dyDescent="0.2">
      <c r="A444" s="1206"/>
      <c r="B444" s="1387"/>
      <c r="C444" s="1387"/>
      <c r="D444" s="1387"/>
      <c r="E444" s="1387"/>
      <c r="F444" s="1387"/>
      <c r="G444" s="1387"/>
      <c r="H444" s="1387"/>
      <c r="I444" s="1387"/>
      <c r="J444" s="419"/>
      <c r="K444" s="420"/>
      <c r="L444" s="1237"/>
      <c r="M444" s="91"/>
      <c r="N444" s="243"/>
      <c r="O444" s="237"/>
      <c r="P444" s="24"/>
      <c r="Q444" s="24"/>
      <c r="R444" s="24"/>
      <c r="S444" s="6"/>
      <c r="T444" s="6"/>
      <c r="U444" s="6"/>
      <c r="V444" s="4"/>
      <c r="W444" s="6"/>
      <c r="X444" s="937"/>
      <c r="Y444" s="940"/>
      <c r="Z444" s="530"/>
      <c r="AA444" s="1000"/>
      <c r="AB444" s="531"/>
      <c r="AC444" s="531"/>
      <c r="AD444" s="18"/>
    </row>
    <row r="445" spans="1:30" s="22" customFormat="1" ht="16.5" customHeight="1" x14ac:dyDescent="0.2">
      <c r="A445" s="1232">
        <v>9.3000000000000007</v>
      </c>
      <c r="B445" s="1126" t="s">
        <v>72</v>
      </c>
      <c r="C445" s="1126"/>
      <c r="D445" s="1126"/>
      <c r="E445" s="1126"/>
      <c r="F445" s="1126"/>
      <c r="G445" s="1126"/>
      <c r="H445" s="1126"/>
      <c r="I445" s="1126"/>
      <c r="J445" s="125"/>
      <c r="K445" s="126"/>
      <c r="L445" s="1600"/>
      <c r="M445" s="91"/>
      <c r="N445" s="243" t="s">
        <v>685</v>
      </c>
      <c r="O445" s="238" t="b">
        <v>0</v>
      </c>
      <c r="P445" s="230">
        <f>IF(O445=TRUE,1,0)</f>
        <v>0</v>
      </c>
      <c r="Q445" s="239" t="b">
        <v>0</v>
      </c>
      <c r="R445" s="566" t="str">
        <f>IF(AND($Q$436&gt;0,$Q$436=$O$436),"NA","")</f>
        <v/>
      </c>
      <c r="S445" s="6"/>
      <c r="T445" s="6"/>
      <c r="U445" s="6"/>
      <c r="V445" s="152" t="str">
        <f>IF(AND(O445=TRUE,Q445=TRUE),TRUE,"")</f>
        <v/>
      </c>
      <c r="W445" s="935" t="str">
        <f>IF(OR(Q445=TRUE,R445="NA"),CONCATENATE(N445," "),"")</f>
        <v/>
      </c>
      <c r="X445" s="234" t="str">
        <f>IF(OR(O445=TRUE,Q445=TRUE,R445="NA"),"",CONCATENATE(N445," "))</f>
        <v xml:space="preserve">S9.3, </v>
      </c>
      <c r="Y445" s="939" t="s">
        <v>941</v>
      </c>
      <c r="Z445" s="530"/>
      <c r="AA445" s="1000"/>
      <c r="AB445" s="531"/>
      <c r="AC445" s="531"/>
      <c r="AD445" s="531"/>
    </row>
    <row r="446" spans="1:30" s="22" customFormat="1" ht="16.5" customHeight="1" x14ac:dyDescent="0.2">
      <c r="A446" s="1232"/>
      <c r="B446" s="1386"/>
      <c r="C446" s="1386"/>
      <c r="D446" s="1386"/>
      <c r="E446" s="1386"/>
      <c r="F446" s="1386"/>
      <c r="G446" s="1386"/>
      <c r="H446" s="1386"/>
      <c r="I446" s="1386"/>
      <c r="J446" s="121"/>
      <c r="K446" s="122"/>
      <c r="L446" s="1600"/>
      <c r="M446" s="91"/>
      <c r="N446" s="243"/>
      <c r="O446" s="237"/>
      <c r="P446" s="24"/>
      <c r="Q446" s="24"/>
      <c r="R446" s="24"/>
      <c r="S446" s="6"/>
      <c r="T446" s="6"/>
      <c r="U446" s="6"/>
      <c r="V446" s="4"/>
      <c r="W446" s="6"/>
      <c r="X446" s="937"/>
      <c r="Y446" s="940"/>
      <c r="Z446" s="530"/>
      <c r="AA446" s="1000"/>
      <c r="AB446" s="531"/>
      <c r="AC446" s="531"/>
      <c r="AD446" s="531"/>
    </row>
    <row r="447" spans="1:30" s="22" customFormat="1" ht="16.5" customHeight="1" x14ac:dyDescent="0.2">
      <c r="A447" s="1232"/>
      <c r="B447" s="1387"/>
      <c r="C447" s="1387"/>
      <c r="D447" s="1387"/>
      <c r="E447" s="1387"/>
      <c r="F447" s="1387"/>
      <c r="G447" s="1387"/>
      <c r="H447" s="1387"/>
      <c r="I447" s="1387"/>
      <c r="J447" s="162" t="str">
        <f>IF(V445=TRUE,"! Select only one","")</f>
        <v/>
      </c>
      <c r="K447" s="163"/>
      <c r="L447" s="1600"/>
      <c r="M447" s="91"/>
      <c r="N447" s="243"/>
      <c r="O447" s="237"/>
      <c r="P447" s="24"/>
      <c r="Q447" s="24"/>
      <c r="R447" s="24"/>
      <c r="S447" s="6"/>
      <c r="T447" s="6"/>
      <c r="U447" s="6"/>
      <c r="V447" s="4"/>
      <c r="W447" s="6"/>
      <c r="X447" s="937"/>
      <c r="Y447" s="940"/>
      <c r="Z447" s="530"/>
      <c r="AA447" s="1000"/>
      <c r="AB447" s="531"/>
      <c r="AC447" s="531"/>
      <c r="AD447" s="531"/>
    </row>
    <row r="448" spans="1:30" s="22" customFormat="1" ht="16.5" customHeight="1" x14ac:dyDescent="0.2">
      <c r="A448" s="1247">
        <v>9.4</v>
      </c>
      <c r="B448" s="1126" t="s">
        <v>73</v>
      </c>
      <c r="C448" s="1126"/>
      <c r="D448" s="1126"/>
      <c r="E448" s="1126"/>
      <c r="F448" s="1126"/>
      <c r="G448" s="1126"/>
      <c r="H448" s="1126"/>
      <c r="I448" s="1126"/>
      <c r="J448" s="125"/>
      <c r="K448" s="126"/>
      <c r="L448" s="1222"/>
      <c r="M448" s="65"/>
      <c r="N448" s="243" t="s">
        <v>686</v>
      </c>
      <c r="O448" s="237" t="b">
        <v>0</v>
      </c>
      <c r="P448" s="230">
        <f>IF(O448=TRUE,1,0)</f>
        <v>0</v>
      </c>
      <c r="Q448" s="565"/>
      <c r="R448" s="566" t="str">
        <f>IF(AND($Q$436&gt;0,$Q$436=$O$436),"NA","")</f>
        <v/>
      </c>
      <c r="S448" s="6"/>
      <c r="T448" s="6"/>
      <c r="U448" s="6"/>
      <c r="V448" s="4"/>
      <c r="W448" s="935" t="str">
        <f>IF(OR(Q448=TRUE,R448="NA"),CONCATENATE(N448," "),"")</f>
        <v/>
      </c>
      <c r="X448" s="234" t="str">
        <f>IF(OR(O448=TRUE,Q448=TRUE,R448="NA"),"",CONCATENATE(N448," "))</f>
        <v xml:space="preserve">S9.4, </v>
      </c>
      <c r="Y448" s="940"/>
      <c r="Z448" s="530"/>
      <c r="AA448" s="1000"/>
      <c r="AB448" s="531"/>
      <c r="AC448" s="531"/>
      <c r="AD448" s="531"/>
    </row>
    <row r="449" spans="1:30" s="22" customFormat="1" ht="16.5" customHeight="1" x14ac:dyDescent="0.2">
      <c r="A449" s="1248"/>
      <c r="B449" s="1386"/>
      <c r="C449" s="1386"/>
      <c r="D449" s="1386"/>
      <c r="E449" s="1386"/>
      <c r="F449" s="1386"/>
      <c r="G449" s="1386"/>
      <c r="H449" s="1386"/>
      <c r="I449" s="1386"/>
      <c r="J449" s="121"/>
      <c r="K449" s="122"/>
      <c r="L449" s="1223"/>
      <c r="M449" s="65"/>
      <c r="N449" s="65"/>
      <c r="O449" s="237"/>
      <c r="P449" s="24"/>
      <c r="Q449" s="24"/>
      <c r="R449" s="24"/>
      <c r="S449" s="6"/>
      <c r="T449" s="6"/>
      <c r="U449" s="6"/>
      <c r="V449" s="4"/>
      <c r="W449" s="6"/>
      <c r="X449" s="937"/>
      <c r="Y449" s="940"/>
      <c r="Z449" s="530"/>
      <c r="AA449" s="1000"/>
      <c r="AB449" s="531"/>
      <c r="AC449" s="531"/>
      <c r="AD449" s="531"/>
    </row>
    <row r="450" spans="1:30" s="22" customFormat="1" ht="16.5" customHeight="1" x14ac:dyDescent="0.2">
      <c r="A450" s="1248"/>
      <c r="B450" s="321" t="s">
        <v>54</v>
      </c>
      <c r="C450" s="1384" t="s">
        <v>1303</v>
      </c>
      <c r="D450" s="1384"/>
      <c r="E450" s="1384"/>
      <c r="F450" s="1384"/>
      <c r="G450" s="1384"/>
      <c r="H450" s="1384"/>
      <c r="I450" s="1384"/>
      <c r="J450" s="121"/>
      <c r="K450" s="122"/>
      <c r="L450" s="1223"/>
      <c r="M450" s="65"/>
      <c r="N450" s="65"/>
      <c r="O450" s="949"/>
      <c r="P450" s="950"/>
      <c r="Q450" s="24"/>
      <c r="R450" s="24"/>
      <c r="S450" s="6"/>
      <c r="T450" s="6"/>
      <c r="U450" s="6"/>
      <c r="V450" s="4"/>
      <c r="W450" s="6"/>
      <c r="X450" s="937"/>
      <c r="Y450" s="940"/>
      <c r="Z450" s="530"/>
      <c r="AA450" s="1000"/>
      <c r="AB450" s="531"/>
      <c r="AC450" s="531"/>
      <c r="AD450" s="531"/>
    </row>
    <row r="451" spans="1:30" s="22" customFormat="1" ht="16.5" customHeight="1" x14ac:dyDescent="0.2">
      <c r="A451" s="1248"/>
      <c r="B451" s="321"/>
      <c r="C451" s="1384"/>
      <c r="D451" s="1384"/>
      <c r="E451" s="1384"/>
      <c r="F451" s="1384"/>
      <c r="G451" s="1384"/>
      <c r="H451" s="1384"/>
      <c r="I451" s="1384"/>
      <c r="J451" s="121"/>
      <c r="K451" s="122"/>
      <c r="L451" s="1223"/>
      <c r="M451" s="65"/>
      <c r="N451" s="65"/>
      <c r="O451" s="949"/>
      <c r="P451" s="950"/>
      <c r="Q451" s="24"/>
      <c r="R451" s="24"/>
      <c r="S451" s="6"/>
      <c r="T451" s="6"/>
      <c r="U451" s="6"/>
      <c r="V451" s="4"/>
      <c r="W451" s="6"/>
      <c r="X451" s="937"/>
      <c r="Y451" s="940"/>
      <c r="Z451" s="530"/>
      <c r="AA451" s="1000"/>
      <c r="AB451" s="531"/>
      <c r="AC451" s="531"/>
      <c r="AD451" s="531"/>
    </row>
    <row r="452" spans="1:30" s="22" customFormat="1" ht="16.5" customHeight="1" x14ac:dyDescent="0.25">
      <c r="A452" s="1248"/>
      <c r="B452" s="321"/>
      <c r="C452" s="1384"/>
      <c r="D452" s="1384"/>
      <c r="E452" s="1384"/>
      <c r="F452" s="1384"/>
      <c r="G452" s="1384"/>
      <c r="H452" s="1384"/>
      <c r="I452" s="1384"/>
      <c r="J452" s="121"/>
      <c r="K452" s="122"/>
      <c r="L452" s="1223"/>
      <c r="M452" s="65"/>
      <c r="N452" s="65"/>
      <c r="O452" s="951"/>
      <c r="P452" s="952"/>
      <c r="Q452" s="6"/>
      <c r="R452" s="6"/>
      <c r="S452" s="6"/>
      <c r="T452" s="6"/>
      <c r="U452" s="6"/>
      <c r="V452" s="4"/>
      <c r="W452" s="6"/>
      <c r="X452" s="937"/>
      <c r="Y452" s="940"/>
      <c r="Z452" s="530"/>
      <c r="AA452" s="1000"/>
      <c r="AB452" s="531"/>
      <c r="AC452" s="531"/>
      <c r="AD452" s="531"/>
    </row>
    <row r="453" spans="1:30" s="22" customFormat="1" ht="16.5" customHeight="1" x14ac:dyDescent="0.2">
      <c r="A453" s="1248"/>
      <c r="B453" s="321" t="s">
        <v>55</v>
      </c>
      <c r="C453" s="1167" t="s">
        <v>1304</v>
      </c>
      <c r="D453" s="1167"/>
      <c r="E453" s="1167"/>
      <c r="F453" s="1167"/>
      <c r="G453" s="1167"/>
      <c r="H453" s="1167"/>
      <c r="I453" s="1167"/>
      <c r="J453" s="121"/>
      <c r="K453" s="122"/>
      <c r="L453" s="1223"/>
      <c r="M453" s="65"/>
      <c r="N453" s="65"/>
      <c r="O453" s="9"/>
      <c r="P453" s="6"/>
      <c r="Q453" s="6"/>
      <c r="R453" s="6"/>
      <c r="S453" s="6"/>
      <c r="T453" s="6"/>
      <c r="U453" s="6"/>
      <c r="V453" s="4"/>
      <c r="W453" s="6"/>
      <c r="X453" s="937"/>
      <c r="Y453" s="940"/>
      <c r="Z453" s="530"/>
      <c r="AA453" s="1000"/>
      <c r="AB453" s="531"/>
      <c r="AC453" s="531"/>
      <c r="AD453" s="531"/>
    </row>
    <row r="454" spans="1:30" s="22" customFormat="1" ht="16.5" customHeight="1" x14ac:dyDescent="0.2">
      <c r="A454" s="1248"/>
      <c r="B454" s="321"/>
      <c r="C454" s="1167"/>
      <c r="D454" s="1167"/>
      <c r="E454" s="1167"/>
      <c r="F454" s="1167"/>
      <c r="G454" s="1167"/>
      <c r="H454" s="1167"/>
      <c r="I454" s="1167"/>
      <c r="J454" s="121"/>
      <c r="K454" s="122"/>
      <c r="L454" s="1223"/>
      <c r="M454" s="65"/>
      <c r="N454" s="65"/>
      <c r="O454" s="9"/>
      <c r="P454" s="6"/>
      <c r="Q454" s="6"/>
      <c r="R454" s="6"/>
      <c r="S454" s="6"/>
      <c r="T454" s="6"/>
      <c r="U454" s="6"/>
      <c r="V454" s="4"/>
      <c r="W454" s="6"/>
      <c r="X454" s="937"/>
      <c r="Y454" s="940"/>
      <c r="Z454" s="530"/>
      <c r="AA454" s="1000"/>
      <c r="AB454" s="531"/>
      <c r="AC454" s="531"/>
      <c r="AD454" s="531"/>
    </row>
    <row r="455" spans="1:30" s="22" customFormat="1" ht="16.5" customHeight="1" x14ac:dyDescent="0.2">
      <c r="A455" s="1248"/>
      <c r="B455" s="321"/>
      <c r="C455" s="1167"/>
      <c r="D455" s="1167"/>
      <c r="E455" s="1167"/>
      <c r="F455" s="1167"/>
      <c r="G455" s="1167"/>
      <c r="H455" s="1167"/>
      <c r="I455" s="1167"/>
      <c r="J455" s="121"/>
      <c r="K455" s="122"/>
      <c r="L455" s="1223"/>
      <c r="M455" s="65"/>
      <c r="N455" s="65"/>
      <c r="O455" s="9"/>
      <c r="P455" s="6"/>
      <c r="Q455" s="6"/>
      <c r="R455" s="6"/>
      <c r="S455" s="6"/>
      <c r="T455" s="6"/>
      <c r="U455" s="6"/>
      <c r="V455" s="4"/>
      <c r="W455" s="6"/>
      <c r="X455" s="937"/>
      <c r="Y455" s="940"/>
      <c r="Z455" s="530"/>
      <c r="AA455" s="1000"/>
      <c r="AB455" s="531"/>
      <c r="AC455" s="531"/>
      <c r="AD455" s="531"/>
    </row>
    <row r="456" spans="1:30" s="22" customFormat="1" ht="16.5" customHeight="1" x14ac:dyDescent="0.2">
      <c r="A456" s="1248"/>
      <c r="B456" s="321" t="s">
        <v>56</v>
      </c>
      <c r="C456" s="1167" t="s">
        <v>74</v>
      </c>
      <c r="D456" s="1167"/>
      <c r="E456" s="1167"/>
      <c r="F456" s="1167"/>
      <c r="G456" s="1167"/>
      <c r="H456" s="1167"/>
      <c r="I456" s="1167"/>
      <c r="J456" s="121"/>
      <c r="K456" s="122"/>
      <c r="L456" s="1223"/>
      <c r="M456" s="65"/>
      <c r="N456" s="65"/>
      <c r="O456" s="9"/>
      <c r="P456" s="6"/>
      <c r="Q456" s="6"/>
      <c r="R456" s="6"/>
      <c r="S456" s="6"/>
      <c r="T456" s="6"/>
      <c r="U456" s="6"/>
      <c r="V456" s="4"/>
      <c r="W456" s="6"/>
      <c r="X456" s="937"/>
      <c r="Y456" s="940"/>
      <c r="Z456" s="530"/>
      <c r="AA456" s="1000"/>
      <c r="AB456" s="531"/>
      <c r="AC456" s="531"/>
      <c r="AD456" s="531"/>
    </row>
    <row r="457" spans="1:30" s="22" customFormat="1" ht="16.5" customHeight="1" x14ac:dyDescent="0.2">
      <c r="A457" s="1248"/>
      <c r="B457" s="321"/>
      <c r="C457" s="1167"/>
      <c r="D457" s="1167"/>
      <c r="E457" s="1167"/>
      <c r="F457" s="1167"/>
      <c r="G457" s="1167"/>
      <c r="H457" s="1167"/>
      <c r="I457" s="1167"/>
      <c r="J457" s="121"/>
      <c r="K457" s="122"/>
      <c r="L457" s="1223"/>
      <c r="M457" s="65"/>
      <c r="N457" s="65"/>
      <c r="O457" s="9"/>
      <c r="P457" s="6"/>
      <c r="Q457" s="6"/>
      <c r="R457" s="6"/>
      <c r="S457" s="6"/>
      <c r="T457" s="6"/>
      <c r="U457" s="6"/>
      <c r="V457" s="4"/>
      <c r="W457" s="6"/>
      <c r="X457" s="937"/>
      <c r="Y457" s="940"/>
      <c r="Z457" s="530"/>
      <c r="AA457" s="1000"/>
      <c r="AB457" s="531"/>
      <c r="AC457" s="531"/>
      <c r="AD457" s="531"/>
    </row>
    <row r="458" spans="1:30" s="22" customFormat="1" ht="16.5" customHeight="1" x14ac:dyDescent="0.2">
      <c r="A458" s="1249"/>
      <c r="B458" s="411"/>
      <c r="C458" s="1196"/>
      <c r="D458" s="1196"/>
      <c r="E458" s="1196"/>
      <c r="F458" s="1196"/>
      <c r="G458" s="1196"/>
      <c r="H458" s="1196"/>
      <c r="I458" s="1196"/>
      <c r="J458" s="123"/>
      <c r="K458" s="124"/>
      <c r="L458" s="1224"/>
      <c r="M458" s="65"/>
      <c r="N458" s="65"/>
      <c r="O458" s="9"/>
      <c r="P458" s="6"/>
      <c r="Q458" s="6"/>
      <c r="R458" s="6"/>
      <c r="S458" s="6"/>
      <c r="T458" s="6"/>
      <c r="U458" s="6"/>
      <c r="V458" s="4"/>
      <c r="W458" s="6"/>
      <c r="X458" s="937"/>
      <c r="Y458" s="940"/>
      <c r="Z458" s="530"/>
      <c r="AA458" s="1000"/>
      <c r="AB458" s="531"/>
      <c r="AC458" s="531"/>
      <c r="AD458" s="531"/>
    </row>
    <row r="459" spans="1:30" s="22" customFormat="1" ht="16.5" customHeight="1" x14ac:dyDescent="0.2">
      <c r="A459" s="1232">
        <v>9.5</v>
      </c>
      <c r="B459" s="1126" t="s">
        <v>464</v>
      </c>
      <c r="C459" s="1126"/>
      <c r="D459" s="1126"/>
      <c r="E459" s="1126"/>
      <c r="F459" s="1126"/>
      <c r="G459" s="1126"/>
      <c r="H459" s="1126"/>
      <c r="I459" s="1127"/>
      <c r="J459" s="1143" t="s">
        <v>450</v>
      </c>
      <c r="K459" s="1409"/>
      <c r="L459" s="1237"/>
      <c r="M459" s="65"/>
      <c r="N459" s="65"/>
      <c r="O459" s="9"/>
      <c r="P459" s="6"/>
      <c r="Q459" s="6"/>
      <c r="R459" s="6"/>
      <c r="S459" s="6"/>
      <c r="T459" s="6"/>
      <c r="U459" s="6"/>
      <c r="V459" s="4"/>
      <c r="W459" s="6"/>
      <c r="X459" s="937"/>
      <c r="Y459" s="940"/>
      <c r="Z459" s="530"/>
      <c r="AA459" s="1002"/>
      <c r="AB459" s="531"/>
      <c r="AC459" s="531"/>
      <c r="AD459" s="531"/>
    </row>
    <row r="460" spans="1:30" s="22" customFormat="1" ht="16.5" customHeight="1" thickBot="1" x14ac:dyDescent="0.25">
      <c r="A460" s="1314"/>
      <c r="B460" s="1128"/>
      <c r="C460" s="1128"/>
      <c r="D460" s="1128"/>
      <c r="E460" s="1128"/>
      <c r="F460" s="1128"/>
      <c r="G460" s="1128"/>
      <c r="H460" s="1128"/>
      <c r="I460" s="1129"/>
      <c r="J460" s="1145"/>
      <c r="K460" s="1410"/>
      <c r="L460" s="1398"/>
      <c r="M460" s="65"/>
      <c r="N460" s="65"/>
      <c r="O460" s="9"/>
      <c r="P460" s="6"/>
      <c r="Q460" s="6"/>
      <c r="R460" s="6"/>
      <c r="S460" s="6"/>
      <c r="T460" s="6"/>
      <c r="U460" s="6"/>
      <c r="V460" s="4"/>
      <c r="W460" s="6"/>
      <c r="X460" s="937"/>
      <c r="Y460" s="940"/>
      <c r="Z460" s="530"/>
      <c r="AA460" s="1002"/>
      <c r="AB460" s="531"/>
      <c r="AC460" s="531"/>
      <c r="AD460" s="531"/>
    </row>
    <row r="461" spans="1:30" s="22" customFormat="1" ht="16.5" customHeight="1" x14ac:dyDescent="0.2">
      <c r="A461" s="1605" t="s">
        <v>1398</v>
      </c>
      <c r="B461" s="1606"/>
      <c r="C461" s="1606"/>
      <c r="D461" s="1606"/>
      <c r="E461" s="1606"/>
      <c r="F461" s="1606"/>
      <c r="G461" s="1606"/>
      <c r="H461" s="1606"/>
      <c r="I461" s="1606"/>
      <c r="J461" s="1406" t="str">
        <f>IF(AND(U463=TRUE,COUNTIF(O465:O492,TRUE)&gt;0),"Check selection!","")</f>
        <v/>
      </c>
      <c r="K461" s="1406"/>
      <c r="L461" s="1407"/>
      <c r="M461" s="88"/>
      <c r="N461" s="56" t="s">
        <v>234</v>
      </c>
      <c r="O461" s="41">
        <f>O463</f>
        <v>6</v>
      </c>
      <c r="P461" s="41">
        <f t="shared" ref="P461:Q461" si="14">P463</f>
        <v>0</v>
      </c>
      <c r="Q461" s="41">
        <f t="shared" si="14"/>
        <v>0</v>
      </c>
      <c r="R461" s="191">
        <f>(P461+Q461)/O461</f>
        <v>0</v>
      </c>
      <c r="S461" s="41">
        <f>COUNTIF(S463,"Y")</f>
        <v>0</v>
      </c>
      <c r="T461" s="41">
        <f>COUNTA(S463)</f>
        <v>1</v>
      </c>
      <c r="U461" s="41">
        <f>COUNTIF(U463,"true")</f>
        <v>0</v>
      </c>
      <c r="V461" s="41">
        <f t="shared" ref="V461" si="15">V463</f>
        <v>0</v>
      </c>
      <c r="W461" s="6"/>
      <c r="X461" s="937"/>
      <c r="Y461" s="940"/>
      <c r="Z461" s="530"/>
      <c r="AA461" s="1000"/>
      <c r="AB461" s="531"/>
      <c r="AC461" s="531"/>
      <c r="AD461" s="531"/>
    </row>
    <row r="462" spans="1:30" s="21" customFormat="1" ht="16.5" customHeight="1" x14ac:dyDescent="0.2">
      <c r="A462" s="1607"/>
      <c r="B462" s="1608"/>
      <c r="C462" s="1608"/>
      <c r="D462" s="1608"/>
      <c r="E462" s="1608"/>
      <c r="F462" s="1608"/>
      <c r="G462" s="1608"/>
      <c r="H462" s="1608"/>
      <c r="I462" s="1608"/>
      <c r="J462" s="307"/>
      <c r="K462" s="296" t="s">
        <v>225</v>
      </c>
      <c r="L462" s="297"/>
      <c r="M462" s="88"/>
      <c r="N462" s="88"/>
      <c r="O462" s="30"/>
      <c r="P462" s="30"/>
      <c r="Q462" s="30"/>
      <c r="R462" s="30"/>
      <c r="S462" s="30"/>
      <c r="T462" s="30"/>
      <c r="U462" s="30"/>
      <c r="V462" s="4"/>
      <c r="W462" s="30"/>
      <c r="X462" s="947"/>
      <c r="Y462" s="948"/>
      <c r="Z462" s="536"/>
      <c r="AA462" s="1000"/>
      <c r="AB462" s="537"/>
      <c r="AC462" s="537"/>
      <c r="AD462" s="531"/>
    </row>
    <row r="463" spans="1:30" s="22" customFormat="1" ht="16.5" customHeight="1" x14ac:dyDescent="0.2">
      <c r="A463" s="1302" t="s">
        <v>75</v>
      </c>
      <c r="B463" s="1612" t="s">
        <v>1031</v>
      </c>
      <c r="C463" s="1612"/>
      <c r="D463" s="1612"/>
      <c r="E463" s="1612"/>
      <c r="F463" s="1612"/>
      <c r="G463" s="1612"/>
      <c r="H463" s="1612"/>
      <c r="I463" s="1612"/>
      <c r="J463" s="1151">
        <f>R463</f>
        <v>0</v>
      </c>
      <c r="K463" s="1495"/>
      <c r="L463" s="1244" t="str">
        <f>IF(J463&lt;0.6,"&lt;&lt; Insufficient control features","")</f>
        <v>&lt;&lt; Insufficient control features</v>
      </c>
      <c r="M463" s="64"/>
      <c r="N463" s="59" t="s">
        <v>236</v>
      </c>
      <c r="O463" s="47">
        <f>COUNTA(O465:O496)</f>
        <v>6</v>
      </c>
      <c r="P463" s="174">
        <f>IF(U463=TRUE,0,SUM(P465:P496)-V463)</f>
        <v>0</v>
      </c>
      <c r="Q463" s="13">
        <f>IF(U463=TRUE,O463,COUNTIF(Q465:Q496,TRUE))</f>
        <v>0</v>
      </c>
      <c r="R463" s="192">
        <f>IF(O463=Q463,1,ROUNDUP((P463+Q463)/O463,2))</f>
        <v>0</v>
      </c>
      <c r="S463" s="13" t="str">
        <f>IF(R463&gt;=$S$13,"Y","N")</f>
        <v>N</v>
      </c>
      <c r="T463" s="4"/>
      <c r="U463" s="34" t="b">
        <v>0</v>
      </c>
      <c r="V463" s="571">
        <f>COUNTIF(V465:V496,"TRUE")</f>
        <v>0</v>
      </c>
      <c r="W463" s="34" t="str">
        <f>W465&amp;W469&amp;W479&amp;W486&amp;W492&amp;W496</f>
        <v/>
      </c>
      <c r="X463" s="34" t="str">
        <f>X465&amp;X469&amp;X479&amp;X486&amp;X492&amp;X496</f>
        <v xml:space="preserve">S10.1, S10.2, S10.3a, S10.3b, S10.3c, S10.3d, </v>
      </c>
      <c r="Y463" s="940" t="s">
        <v>940</v>
      </c>
      <c r="Z463" s="530"/>
      <c r="AA463" s="1000"/>
      <c r="AB463" s="531"/>
      <c r="AC463" s="531"/>
      <c r="AD463" s="537"/>
    </row>
    <row r="464" spans="1:30" s="22" customFormat="1" ht="16.5" customHeight="1" x14ac:dyDescent="0.2">
      <c r="A464" s="1304"/>
      <c r="B464" s="1520"/>
      <c r="C464" s="1520"/>
      <c r="D464" s="1520"/>
      <c r="E464" s="1520"/>
      <c r="F464" s="1520"/>
      <c r="G464" s="1520"/>
      <c r="H464" s="1520"/>
      <c r="I464" s="1520"/>
      <c r="J464" s="1395"/>
      <c r="K464" s="1497"/>
      <c r="L464" s="1246"/>
      <c r="M464" s="64"/>
      <c r="N464" s="62"/>
      <c r="O464" s="4"/>
      <c r="P464" s="4"/>
      <c r="Q464" s="4"/>
      <c r="R464" s="4"/>
      <c r="S464" s="4"/>
      <c r="T464" s="4"/>
      <c r="U464" s="4"/>
      <c r="V464" s="4"/>
      <c r="W464" s="6"/>
      <c r="X464" s="937"/>
      <c r="Y464" s="940"/>
      <c r="Z464" s="530"/>
      <c r="AA464" s="1000"/>
      <c r="AB464" s="531"/>
      <c r="AC464" s="531"/>
      <c r="AD464" s="531"/>
    </row>
    <row r="465" spans="1:30" s="22" customFormat="1" ht="16.5" customHeight="1" x14ac:dyDescent="0.2">
      <c r="A465" s="1231" t="s">
        <v>76</v>
      </c>
      <c r="B465" s="1674" t="s">
        <v>1399</v>
      </c>
      <c r="C465" s="1674"/>
      <c r="D465" s="1674"/>
      <c r="E465" s="1674"/>
      <c r="F465" s="1674"/>
      <c r="G465" s="1674"/>
      <c r="H465" s="1674"/>
      <c r="I465" s="1674"/>
      <c r="J465" s="137"/>
      <c r="K465" s="138"/>
      <c r="L465" s="1601"/>
      <c r="M465" s="65"/>
      <c r="N465" s="243" t="s">
        <v>687</v>
      </c>
      <c r="O465" s="66" t="b">
        <v>0</v>
      </c>
      <c r="P465" s="230">
        <f>IF(O465=TRUE,1,0)</f>
        <v>0</v>
      </c>
      <c r="Q465" s="568"/>
      <c r="R465" s="566" t="str">
        <f>IF(AND($Q$463&gt;0,$Q$463=$O$463),"NA","")</f>
        <v/>
      </c>
      <c r="S465" s="6"/>
      <c r="T465" s="6"/>
      <c r="U465" s="6"/>
      <c r="V465" s="4"/>
      <c r="W465" s="935" t="str">
        <f>IF(OR(Q465=TRUE,R465="NA"),CONCATENATE(N465," "),"")</f>
        <v/>
      </c>
      <c r="X465" s="234" t="str">
        <f>IF(OR(O465=TRUE,Q465=TRUE,R465="NA"),"",CONCATENATE(N465," "))</f>
        <v xml:space="preserve">S10.1, </v>
      </c>
      <c r="Y465" s="940" t="s">
        <v>940</v>
      </c>
      <c r="Z465" s="530"/>
      <c r="AA465" s="1000"/>
      <c r="AB465" s="531"/>
      <c r="AC465" s="531"/>
      <c r="AD465" s="531"/>
    </row>
    <row r="466" spans="1:30" s="22" customFormat="1" ht="16.5" customHeight="1" x14ac:dyDescent="0.2">
      <c r="A466" s="1232"/>
      <c r="B466" s="1675"/>
      <c r="C466" s="1675"/>
      <c r="D466" s="1675"/>
      <c r="E466" s="1675"/>
      <c r="F466" s="1675"/>
      <c r="G466" s="1675"/>
      <c r="H466" s="1675"/>
      <c r="I466" s="1675"/>
      <c r="J466" s="139"/>
      <c r="K466" s="86"/>
      <c r="L466" s="1602"/>
      <c r="M466" s="65"/>
      <c r="N466" s="243"/>
      <c r="O466" s="66"/>
      <c r="P466" s="24"/>
      <c r="Q466" s="24"/>
      <c r="R466" s="10"/>
      <c r="S466" s="6"/>
      <c r="T466" s="6"/>
      <c r="U466" s="6"/>
      <c r="V466" s="4"/>
      <c r="W466" s="6"/>
      <c r="X466" s="937"/>
      <c r="Y466" s="940"/>
      <c r="Z466" s="530"/>
      <c r="AA466" s="1000"/>
      <c r="AB466" s="531"/>
      <c r="AC466" s="531"/>
      <c r="AD466" s="531"/>
    </row>
    <row r="467" spans="1:30" s="22" customFormat="1" ht="16.5" customHeight="1" x14ac:dyDescent="0.2">
      <c r="A467" s="1232"/>
      <c r="B467" s="1675"/>
      <c r="C467" s="1675"/>
      <c r="D467" s="1675"/>
      <c r="E467" s="1675"/>
      <c r="F467" s="1675"/>
      <c r="G467" s="1675"/>
      <c r="H467" s="1675"/>
      <c r="I467" s="1675"/>
      <c r="J467" s="139"/>
      <c r="K467" s="86"/>
      <c r="L467" s="1602"/>
      <c r="M467" s="65"/>
      <c r="N467" s="243"/>
      <c r="O467" s="66"/>
      <c r="P467" s="24"/>
      <c r="Q467" s="24"/>
      <c r="R467" s="10"/>
      <c r="S467" s="6"/>
      <c r="T467" s="6"/>
      <c r="U467" s="6"/>
      <c r="V467" s="4"/>
      <c r="W467" s="6"/>
      <c r="X467" s="937"/>
      <c r="Y467" s="940"/>
      <c r="Z467" s="530"/>
      <c r="AA467" s="1000"/>
      <c r="AB467" s="531"/>
      <c r="AC467" s="531"/>
      <c r="AD467" s="531"/>
    </row>
    <row r="468" spans="1:30" s="22" customFormat="1" ht="39" customHeight="1" x14ac:dyDescent="0.2">
      <c r="A468" s="1232"/>
      <c r="B468" s="1675"/>
      <c r="C468" s="1675"/>
      <c r="D468" s="1675"/>
      <c r="E468" s="1675"/>
      <c r="F468" s="1675"/>
      <c r="G468" s="1675"/>
      <c r="H468" s="1675"/>
      <c r="I468" s="1675"/>
      <c r="J468" s="140"/>
      <c r="K468" s="141"/>
      <c r="L468" s="1603"/>
      <c r="M468" s="65"/>
      <c r="N468" s="243"/>
      <c r="O468" s="66"/>
      <c r="P468" s="24"/>
      <c r="Q468" s="24"/>
      <c r="R468" s="10"/>
      <c r="S468" s="6"/>
      <c r="T468" s="6"/>
      <c r="U468" s="6"/>
      <c r="V468" s="4"/>
      <c r="W468" s="6"/>
      <c r="X468" s="937"/>
      <c r="Y468" s="940"/>
      <c r="Z468" s="530"/>
      <c r="AA468" s="1000"/>
      <c r="AB468" s="531"/>
      <c r="AC468" s="531"/>
      <c r="AD468" s="531"/>
    </row>
    <row r="469" spans="1:30" s="22" customFormat="1" ht="16.5" customHeight="1" x14ac:dyDescent="0.2">
      <c r="A469" s="1221" t="s">
        <v>77</v>
      </c>
      <c r="B469" s="1126" t="s">
        <v>273</v>
      </c>
      <c r="C469" s="1507"/>
      <c r="D469" s="1507"/>
      <c r="E469" s="1507"/>
      <c r="F469" s="1507"/>
      <c r="G469" s="1507"/>
      <c r="H469" s="1507"/>
      <c r="I469" s="1631"/>
      <c r="J469" s="415"/>
      <c r="K469" s="416"/>
      <c r="L469" s="1604"/>
      <c r="M469" s="90"/>
      <c r="N469" s="243" t="s">
        <v>688</v>
      </c>
      <c r="O469" s="66" t="b">
        <v>0</v>
      </c>
      <c r="P469" s="230">
        <f>IF(O469=TRUE,1,0)</f>
        <v>0</v>
      </c>
      <c r="Q469" s="568"/>
      <c r="R469" s="566" t="str">
        <f>IF(AND($Q$463&gt;0,$Q$463=$O$463),"NA","")</f>
        <v/>
      </c>
      <c r="S469" s="6"/>
      <c r="T469" s="6"/>
      <c r="U469" s="6"/>
      <c r="V469" s="4"/>
      <c r="W469" s="935" t="str">
        <f>IF(OR(Q469=TRUE,R469="NA"),CONCATENATE(N469," "),"")</f>
        <v/>
      </c>
      <c r="X469" s="234" t="str">
        <f>IF(OR(O469=TRUE,Q469=TRUE,R469="NA"),"",CONCATENATE(N469," "))</f>
        <v xml:space="preserve">S10.2, </v>
      </c>
      <c r="Y469" s="939" t="s">
        <v>941</v>
      </c>
      <c r="Z469" s="530"/>
      <c r="AA469" s="1000"/>
      <c r="AB469" s="531"/>
      <c r="AC469" s="531"/>
      <c r="AD469" s="531"/>
    </row>
    <row r="470" spans="1:30" s="22" customFormat="1" ht="16.5" customHeight="1" x14ac:dyDescent="0.2">
      <c r="A470" s="1158"/>
      <c r="B470" s="1386"/>
      <c r="C470" s="1500"/>
      <c r="D470" s="1500"/>
      <c r="E470" s="1500"/>
      <c r="F470" s="1500"/>
      <c r="G470" s="1500"/>
      <c r="H470" s="1500"/>
      <c r="I470" s="1501"/>
      <c r="J470" s="417"/>
      <c r="K470" s="418"/>
      <c r="L470" s="1602"/>
      <c r="M470" s="90"/>
      <c r="N470" s="243"/>
      <c r="O470" s="66"/>
      <c r="P470" s="27"/>
      <c r="Q470" s="24"/>
      <c r="R470" s="6"/>
      <c r="S470" s="6"/>
      <c r="T470" s="6"/>
      <c r="U470" s="6"/>
      <c r="V470" s="4"/>
      <c r="W470" s="6"/>
      <c r="X470" s="937"/>
      <c r="Y470" s="939"/>
      <c r="Z470" s="530"/>
      <c r="AA470" s="1000"/>
      <c r="AB470" s="531"/>
      <c r="AC470" s="531"/>
      <c r="AD470" s="531"/>
    </row>
    <row r="471" spans="1:30" s="22" customFormat="1" ht="16.5" customHeight="1" x14ac:dyDescent="0.2">
      <c r="A471" s="1158"/>
      <c r="B471" s="1386"/>
      <c r="C471" s="1500"/>
      <c r="D471" s="1500"/>
      <c r="E471" s="1500"/>
      <c r="F471" s="1500"/>
      <c r="G471" s="1500"/>
      <c r="H471" s="1500"/>
      <c r="I471" s="1501"/>
      <c r="J471" s="417"/>
      <c r="K471" s="418"/>
      <c r="L471" s="1602"/>
      <c r="M471" s="90"/>
      <c r="N471" s="243"/>
      <c r="O471" s="66"/>
      <c r="P471" s="24"/>
      <c r="Q471" s="24"/>
      <c r="R471" s="6"/>
      <c r="S471" s="6"/>
      <c r="T471" s="6"/>
      <c r="U471" s="6"/>
      <c r="V471" s="4"/>
      <c r="W471" s="6"/>
      <c r="X471" s="937"/>
      <c r="Y471" s="940"/>
      <c r="Z471" s="530"/>
      <c r="AA471" s="1000"/>
      <c r="AB471" s="531"/>
      <c r="AC471" s="531"/>
      <c r="AD471" s="531"/>
    </row>
    <row r="472" spans="1:30" ht="16.5" customHeight="1" x14ac:dyDescent="0.2">
      <c r="A472" s="1158"/>
      <c r="B472" s="917" t="s">
        <v>33</v>
      </c>
      <c r="C472" s="1384" t="s">
        <v>446</v>
      </c>
      <c r="D472" s="1384"/>
      <c r="E472" s="1384"/>
      <c r="F472" s="1384"/>
      <c r="G472" s="1384"/>
      <c r="H472" s="1384"/>
      <c r="I472" s="1609"/>
      <c r="J472" s="417"/>
      <c r="K472" s="418"/>
      <c r="L472" s="1602"/>
      <c r="M472" s="90"/>
      <c r="N472" s="243"/>
      <c r="O472" s="240"/>
      <c r="P472" s="25"/>
      <c r="Q472" s="25"/>
      <c r="Y472" s="939"/>
      <c r="AD472" s="531"/>
    </row>
    <row r="473" spans="1:30" ht="16.5" customHeight="1" x14ac:dyDescent="0.2">
      <c r="A473" s="1158"/>
      <c r="B473" s="917" t="s">
        <v>33</v>
      </c>
      <c r="C473" s="1384" t="s">
        <v>447</v>
      </c>
      <c r="D473" s="1384"/>
      <c r="E473" s="1384"/>
      <c r="F473" s="1384"/>
      <c r="G473" s="1384"/>
      <c r="H473" s="1384"/>
      <c r="I473" s="1609"/>
      <c r="J473" s="417"/>
      <c r="K473" s="418"/>
      <c r="L473" s="1602"/>
      <c r="M473" s="90"/>
      <c r="N473" s="243"/>
      <c r="O473" s="240"/>
      <c r="P473" s="25"/>
      <c r="Q473" s="25"/>
      <c r="Y473" s="939"/>
    </row>
    <row r="474" spans="1:30" ht="16.5" customHeight="1" x14ac:dyDescent="0.2">
      <c r="A474" s="1158"/>
      <c r="B474" s="917" t="s">
        <v>33</v>
      </c>
      <c r="C474" s="1680" t="s">
        <v>448</v>
      </c>
      <c r="D474" s="1680"/>
      <c r="E474" s="1680"/>
      <c r="F474" s="1680"/>
      <c r="G474" s="1680"/>
      <c r="H474" s="1680"/>
      <c r="I474" s="1681"/>
      <c r="J474" s="417"/>
      <c r="K474" s="418"/>
      <c r="L474" s="1602"/>
      <c r="M474" s="90"/>
      <c r="N474" s="243"/>
      <c r="O474" s="25"/>
      <c r="P474" s="25"/>
      <c r="Q474" s="25"/>
      <c r="Y474" s="939"/>
    </row>
    <row r="475" spans="1:30" ht="13.5" customHeight="1" x14ac:dyDescent="0.2">
      <c r="A475" s="1158"/>
      <c r="B475" s="917"/>
      <c r="C475" s="1680"/>
      <c r="D475" s="1680"/>
      <c r="E475" s="1680"/>
      <c r="F475" s="1680"/>
      <c r="G475" s="1680"/>
      <c r="H475" s="1680"/>
      <c r="I475" s="1681"/>
      <c r="J475" s="417"/>
      <c r="K475" s="418"/>
      <c r="L475" s="1602"/>
      <c r="M475" s="90"/>
      <c r="N475" s="243"/>
      <c r="O475" s="25"/>
      <c r="P475" s="25"/>
      <c r="Q475" s="25"/>
      <c r="Y475" s="939"/>
    </row>
    <row r="476" spans="1:30" ht="28.5" customHeight="1" x14ac:dyDescent="0.2">
      <c r="A476" s="1158"/>
      <c r="B476" s="670" t="s">
        <v>33</v>
      </c>
      <c r="C476" s="1449" t="s">
        <v>449</v>
      </c>
      <c r="D476" s="1449"/>
      <c r="E476" s="1449"/>
      <c r="F476" s="1449"/>
      <c r="G476" s="1449"/>
      <c r="H476" s="1449"/>
      <c r="I476" s="1499"/>
      <c r="J476" s="417"/>
      <c r="K476" s="418"/>
      <c r="L476" s="1602"/>
      <c r="M476" s="90"/>
      <c r="N476" s="243"/>
      <c r="O476" s="25"/>
      <c r="P476" s="25"/>
      <c r="Q476" s="25"/>
      <c r="Y476" s="939"/>
    </row>
    <row r="477" spans="1:30" ht="15" customHeight="1" x14ac:dyDescent="0.2">
      <c r="A477" s="435"/>
      <c r="B477" s="918" t="s">
        <v>33</v>
      </c>
      <c r="C477" s="1628" t="s">
        <v>1362</v>
      </c>
      <c r="D477" s="1628"/>
      <c r="E477" s="1628"/>
      <c r="F477" s="1628"/>
      <c r="G477" s="1628"/>
      <c r="H477" s="1628"/>
      <c r="I477" s="1629"/>
      <c r="J477" s="419"/>
      <c r="K477" s="420"/>
      <c r="L477" s="916"/>
      <c r="M477" s="90"/>
      <c r="N477" s="243"/>
      <c r="O477" s="25"/>
      <c r="P477" s="25"/>
      <c r="Q477" s="25"/>
      <c r="Y477" s="939"/>
    </row>
    <row r="478" spans="1:30" s="22" customFormat="1" ht="16.5" customHeight="1" x14ac:dyDescent="0.2">
      <c r="A478" s="444" t="s">
        <v>78</v>
      </c>
      <c r="B478" s="1490" t="s">
        <v>80</v>
      </c>
      <c r="C478" s="1490"/>
      <c r="D478" s="1490"/>
      <c r="E478" s="1490"/>
      <c r="F478" s="1490"/>
      <c r="G478" s="1490"/>
      <c r="H478" s="1490"/>
      <c r="I478" s="1630"/>
      <c r="J478" s="262"/>
      <c r="K478" s="263"/>
      <c r="L478" s="1342"/>
      <c r="M478" s="91"/>
      <c r="N478" s="243"/>
      <c r="O478" s="25"/>
      <c r="P478" s="24"/>
      <c r="Q478" s="24"/>
      <c r="R478" s="6"/>
      <c r="S478" s="6"/>
      <c r="T478" s="6"/>
      <c r="U478" s="6"/>
      <c r="V478" s="4"/>
      <c r="W478" s="6"/>
      <c r="X478" s="937"/>
      <c r="Y478" s="940"/>
      <c r="Z478" s="530"/>
      <c r="AA478" s="1000"/>
      <c r="AB478" s="531"/>
      <c r="AC478" s="531"/>
      <c r="AD478" s="18"/>
    </row>
    <row r="479" spans="1:30" s="22" customFormat="1" ht="16.5" customHeight="1" x14ac:dyDescent="0.2">
      <c r="A479" s="441"/>
      <c r="B479" s="355" t="s">
        <v>0</v>
      </c>
      <c r="C479" s="1386" t="s">
        <v>485</v>
      </c>
      <c r="D479" s="1386"/>
      <c r="E479" s="1386"/>
      <c r="F479" s="1386"/>
      <c r="G479" s="1386"/>
      <c r="H479" s="1386"/>
      <c r="I479" s="1597"/>
      <c r="J479" s="139"/>
      <c r="K479" s="86"/>
      <c r="L479" s="1342"/>
      <c r="M479" s="91"/>
      <c r="N479" s="243" t="s">
        <v>689</v>
      </c>
      <c r="O479" s="25" t="b">
        <v>0</v>
      </c>
      <c r="P479" s="230">
        <f>IF(O479=TRUE,1,0)</f>
        <v>0</v>
      </c>
      <c r="Q479" s="568"/>
      <c r="R479" s="566" t="str">
        <f>IF(AND($Q$463&gt;0,$Q$463=$O$463),"NA","")</f>
        <v/>
      </c>
      <c r="S479" s="6"/>
      <c r="T479" s="6"/>
      <c r="U479" s="6"/>
      <c r="V479" s="4"/>
      <c r="W479" s="935" t="str">
        <f>IF(OR(Q479=TRUE,R479="NA"),CONCATENATE(N479," "),"")</f>
        <v/>
      </c>
      <c r="X479" s="234" t="str">
        <f>IF(OR(O479=TRUE,Q479=TRUE,R479="NA"),"",CONCATENATE(N479," "))</f>
        <v xml:space="preserve">S10.3a, </v>
      </c>
      <c r="Y479" s="927" t="s">
        <v>942</v>
      </c>
      <c r="Z479" s="530"/>
      <c r="AA479" s="1000"/>
      <c r="AB479" s="531"/>
      <c r="AC479" s="531"/>
      <c r="AD479" s="531"/>
    </row>
    <row r="480" spans="1:30" s="22" customFormat="1" ht="16.5" customHeight="1" x14ac:dyDescent="0.2">
      <c r="A480" s="441"/>
      <c r="B480" s="446"/>
      <c r="C480" s="1386"/>
      <c r="D480" s="1386"/>
      <c r="E480" s="1386"/>
      <c r="F480" s="1386"/>
      <c r="G480" s="1386"/>
      <c r="H480" s="1386"/>
      <c r="I480" s="1597"/>
      <c r="J480" s="139"/>
      <c r="K480" s="86"/>
      <c r="L480" s="1342"/>
      <c r="M480" s="91"/>
      <c r="N480" s="243"/>
      <c r="O480" s="25"/>
      <c r="P480" s="24"/>
      <c r="Q480" s="24"/>
      <c r="R480" s="6"/>
      <c r="S480" s="6"/>
      <c r="T480" s="6"/>
      <c r="U480" s="6"/>
      <c r="V480" s="4"/>
      <c r="W480" s="6"/>
      <c r="X480" s="937"/>
      <c r="Y480" s="940"/>
      <c r="Z480" s="530"/>
      <c r="AA480" s="1000"/>
      <c r="AB480" s="531"/>
      <c r="AC480" s="531"/>
      <c r="AD480" s="531"/>
    </row>
    <row r="481" spans="1:30" s="22" customFormat="1" ht="16.5" customHeight="1" x14ac:dyDescent="0.2">
      <c r="A481" s="441"/>
      <c r="B481" s="446"/>
      <c r="C481" s="1475" t="s">
        <v>856</v>
      </c>
      <c r="D481" s="1475"/>
      <c r="E481" s="1475"/>
      <c r="F481" s="1475"/>
      <c r="G481" s="1475"/>
      <c r="H481" s="1475"/>
      <c r="I481" s="1635"/>
      <c r="J481" s="160" t="str">
        <f>IF(V479=TRUE,"! Select only one","")</f>
        <v/>
      </c>
      <c r="K481" s="161"/>
      <c r="L481" s="1342"/>
      <c r="M481" s="91"/>
      <c r="N481" s="243"/>
      <c r="O481" s="25"/>
      <c r="P481" s="24"/>
      <c r="Q481" s="24"/>
      <c r="R481" s="6"/>
      <c r="S481" s="6"/>
      <c r="T481" s="6"/>
      <c r="U481" s="6"/>
      <c r="V481" s="4"/>
      <c r="W481" s="6"/>
      <c r="X481" s="937"/>
      <c r="Y481" s="940"/>
      <c r="Z481" s="530"/>
      <c r="AA481" s="1000"/>
      <c r="AB481" s="531"/>
      <c r="AC481" s="531"/>
      <c r="AD481" s="531"/>
    </row>
    <row r="482" spans="1:30" s="22" customFormat="1" ht="16.5" customHeight="1" x14ac:dyDescent="0.2">
      <c r="A482" s="441"/>
      <c r="B482" s="446"/>
      <c r="C482" s="1475" t="s">
        <v>486</v>
      </c>
      <c r="D482" s="1475"/>
      <c r="E482" s="1475"/>
      <c r="F482" s="1475"/>
      <c r="G482" s="1475"/>
      <c r="H482" s="1475"/>
      <c r="I482" s="1635"/>
      <c r="J482" s="139"/>
      <c r="K482" s="86"/>
      <c r="L482" s="1342"/>
      <c r="M482" s="91"/>
      <c r="N482" s="243"/>
      <c r="O482" s="25"/>
      <c r="P482" s="24"/>
      <c r="Q482" s="24"/>
      <c r="R482" s="6"/>
      <c r="S482" s="6"/>
      <c r="T482" s="6"/>
      <c r="U482" s="6"/>
      <c r="V482" s="4"/>
      <c r="W482" s="6"/>
      <c r="X482" s="937"/>
      <c r="Y482" s="940"/>
      <c r="Z482" s="530"/>
      <c r="AA482" s="1000"/>
      <c r="AB482" s="531"/>
      <c r="AC482" s="531"/>
      <c r="AD482" s="531"/>
    </row>
    <row r="483" spans="1:30" s="22" customFormat="1" ht="16.5" customHeight="1" x14ac:dyDescent="0.2">
      <c r="A483" s="441"/>
      <c r="B483" s="446"/>
      <c r="C483" s="447" t="s">
        <v>1318</v>
      </c>
      <c r="D483" s="1475" t="s">
        <v>857</v>
      </c>
      <c r="E483" s="1475"/>
      <c r="F483" s="1475"/>
      <c r="G483" s="1475"/>
      <c r="H483" s="1475"/>
      <c r="I483" s="1635"/>
      <c r="J483" s="139"/>
      <c r="K483" s="86"/>
      <c r="L483" s="1342"/>
      <c r="M483" s="91"/>
      <c r="N483" s="243"/>
      <c r="O483" s="25"/>
      <c r="P483" s="24"/>
      <c r="Q483" s="24"/>
      <c r="R483" s="6"/>
      <c r="S483" s="6"/>
      <c r="T483" s="6"/>
      <c r="U483" s="6"/>
      <c r="V483" s="4"/>
      <c r="W483" s="6"/>
      <c r="X483" s="937"/>
      <c r="Y483" s="940"/>
      <c r="Z483" s="530"/>
      <c r="AA483" s="1000"/>
      <c r="AB483" s="531"/>
      <c r="AC483" s="531"/>
      <c r="AD483" s="531"/>
    </row>
    <row r="484" spans="1:30" s="22" customFormat="1" ht="16.5" customHeight="1" x14ac:dyDescent="0.2">
      <c r="A484" s="441"/>
      <c r="B484" s="446"/>
      <c r="C484" s="447" t="s">
        <v>1318</v>
      </c>
      <c r="D484" s="1386" t="s">
        <v>858</v>
      </c>
      <c r="E484" s="1386"/>
      <c r="F484" s="1386"/>
      <c r="G484" s="1386"/>
      <c r="H484" s="1386"/>
      <c r="I484" s="1597"/>
      <c r="J484" s="139"/>
      <c r="K484" s="86"/>
      <c r="L484" s="1342"/>
      <c r="M484" s="91"/>
      <c r="N484" s="243"/>
      <c r="O484" s="25"/>
      <c r="P484" s="24"/>
      <c r="Q484" s="24"/>
      <c r="R484" s="6"/>
      <c r="S484" s="6"/>
      <c r="T484" s="6"/>
      <c r="U484" s="6"/>
      <c r="V484" s="4"/>
      <c r="W484" s="6"/>
      <c r="X484" s="937"/>
      <c r="Y484" s="940"/>
      <c r="Z484" s="530"/>
      <c r="AA484" s="1000"/>
      <c r="AB484" s="531"/>
      <c r="AC484" s="531"/>
      <c r="AD484" s="531"/>
    </row>
    <row r="485" spans="1:30" s="22" customFormat="1" ht="16.5" customHeight="1" x14ac:dyDescent="0.2">
      <c r="A485" s="442"/>
      <c r="B485" s="448"/>
      <c r="C485" s="448"/>
      <c r="D485" s="1387"/>
      <c r="E485" s="1387"/>
      <c r="F485" s="1387"/>
      <c r="G485" s="1387"/>
      <c r="H485" s="1387"/>
      <c r="I485" s="1391"/>
      <c r="J485" s="140"/>
      <c r="K485" s="141"/>
      <c r="L485" s="1342"/>
      <c r="M485" s="91"/>
      <c r="N485" s="243"/>
      <c r="O485" s="25"/>
      <c r="P485" s="24"/>
      <c r="Q485" s="24"/>
      <c r="R485" s="6"/>
      <c r="S485" s="6"/>
      <c r="T485" s="6"/>
      <c r="U485" s="6"/>
      <c r="V485" s="4"/>
      <c r="W485" s="6"/>
      <c r="X485" s="937"/>
      <c r="Y485" s="940"/>
      <c r="Z485" s="530"/>
      <c r="AA485" s="1000"/>
      <c r="AB485" s="531"/>
      <c r="AC485" s="531"/>
      <c r="AD485" s="531"/>
    </row>
    <row r="486" spans="1:30" s="22" customFormat="1" ht="16.5" customHeight="1" x14ac:dyDescent="0.2">
      <c r="A486" s="444"/>
      <c r="B486" s="449" t="s">
        <v>1</v>
      </c>
      <c r="C486" s="1675" t="s">
        <v>1061</v>
      </c>
      <c r="D486" s="1675"/>
      <c r="E486" s="1675"/>
      <c r="F486" s="1675"/>
      <c r="G486" s="1675"/>
      <c r="H486" s="1675"/>
      <c r="I486" s="1675"/>
      <c r="J486" s="125"/>
      <c r="K486" s="126"/>
      <c r="L486" s="1604"/>
      <c r="M486" s="91"/>
      <c r="N486" s="243" t="s">
        <v>690</v>
      </c>
      <c r="O486" s="25" t="b">
        <v>0</v>
      </c>
      <c r="P486" s="230">
        <f>IF(O486=TRUE,1,0)</f>
        <v>0</v>
      </c>
      <c r="Q486" s="565"/>
      <c r="R486" s="566" t="str">
        <f>IF(AND($Q$463&gt;0,$Q$463=$O$463),"NA","")</f>
        <v/>
      </c>
      <c r="S486" s="6"/>
      <c r="T486" s="6"/>
      <c r="U486" s="6"/>
      <c r="V486" s="4"/>
      <c r="W486" s="935" t="str">
        <f>IF(OR(Q486=TRUE,R486="NA"),CONCATENATE(N486," "),"")</f>
        <v/>
      </c>
      <c r="X486" s="234" t="str">
        <f>IF(OR(O486=TRUE,Q486=TRUE,R486="NA"),"",CONCATENATE(N486," "))</f>
        <v xml:space="preserve">S10.3b, </v>
      </c>
      <c r="Y486" s="940" t="s">
        <v>940</v>
      </c>
      <c r="Z486" s="530"/>
      <c r="AA486" s="1000"/>
      <c r="AB486" s="531"/>
      <c r="AC486" s="531"/>
      <c r="AD486" s="531"/>
    </row>
    <row r="487" spans="1:30" s="22" customFormat="1" ht="16.5" customHeight="1" x14ac:dyDescent="0.2">
      <c r="A487" s="441"/>
      <c r="B487" s="446"/>
      <c r="C487" s="1675"/>
      <c r="D487" s="1675"/>
      <c r="E487" s="1675"/>
      <c r="F487" s="1675"/>
      <c r="G487" s="1675"/>
      <c r="H487" s="1675"/>
      <c r="I487" s="1675"/>
      <c r="J487" s="121"/>
      <c r="K487" s="122"/>
      <c r="L487" s="1602"/>
      <c r="M487" s="91"/>
      <c r="N487" s="243"/>
      <c r="O487" s="25"/>
      <c r="P487" s="24"/>
      <c r="Q487" s="24"/>
      <c r="R487" s="6"/>
      <c r="S487" s="6"/>
      <c r="T487" s="6"/>
      <c r="U487" s="6"/>
      <c r="V487" s="4"/>
      <c r="W487" s="6"/>
      <c r="X487" s="937"/>
      <c r="Y487" s="940"/>
      <c r="Z487" s="530"/>
      <c r="AA487" s="1000"/>
      <c r="AB487" s="531"/>
      <c r="AC487" s="531"/>
      <c r="AD487" s="531"/>
    </row>
    <row r="488" spans="1:30" s="22" customFormat="1" ht="16.5" customHeight="1" x14ac:dyDescent="0.2">
      <c r="A488" s="441"/>
      <c r="B488" s="446"/>
      <c r="C488" s="1675"/>
      <c r="D488" s="1675"/>
      <c r="E488" s="1675"/>
      <c r="F488" s="1675"/>
      <c r="G488" s="1675"/>
      <c r="H488" s="1675"/>
      <c r="I488" s="1675"/>
      <c r="J488" s="121"/>
      <c r="K488" s="122"/>
      <c r="L488" s="1602"/>
      <c r="M488" s="91"/>
      <c r="N488" s="243"/>
      <c r="O488" s="25"/>
      <c r="P488" s="24"/>
      <c r="Q488" s="24"/>
      <c r="R488" s="6"/>
      <c r="S488" s="6"/>
      <c r="T488" s="6"/>
      <c r="U488" s="6"/>
      <c r="V488" s="4"/>
      <c r="W488" s="6"/>
      <c r="X488" s="937"/>
      <c r="Y488" s="940"/>
      <c r="Z488" s="530"/>
      <c r="AA488" s="1000"/>
      <c r="AB488" s="531"/>
      <c r="AC488" s="531"/>
      <c r="AD488" s="531"/>
    </row>
    <row r="489" spans="1:30" s="22" customFormat="1" ht="16.5" customHeight="1" x14ac:dyDescent="0.2">
      <c r="A489" s="441"/>
      <c r="B489" s="446"/>
      <c r="C489" s="1675"/>
      <c r="D489" s="1675"/>
      <c r="E489" s="1675"/>
      <c r="F489" s="1675"/>
      <c r="G489" s="1675"/>
      <c r="H489" s="1675"/>
      <c r="I489" s="1675"/>
      <c r="J489" s="121"/>
      <c r="K489" s="122"/>
      <c r="L489" s="1602"/>
      <c r="M489" s="91"/>
      <c r="N489" s="243"/>
      <c r="O489" s="25"/>
      <c r="P489" s="24"/>
      <c r="Q489" s="24"/>
      <c r="R489" s="6"/>
      <c r="S489" s="6"/>
      <c r="T489" s="6"/>
      <c r="U489" s="6"/>
      <c r="V489" s="4"/>
      <c r="W489" s="6"/>
      <c r="X489" s="937"/>
      <c r="Y489" s="940"/>
      <c r="Z489" s="530"/>
      <c r="AA489" s="1000"/>
      <c r="AB489" s="531"/>
      <c r="AC489" s="531"/>
      <c r="AD489" s="531"/>
    </row>
    <row r="490" spans="1:30" s="22" customFormat="1" ht="16.5" customHeight="1" x14ac:dyDescent="0.2">
      <c r="A490" s="441"/>
      <c r="B490" s="446"/>
      <c r="C490" s="1675"/>
      <c r="D490" s="1675"/>
      <c r="E490" s="1675"/>
      <c r="F490" s="1675"/>
      <c r="G490" s="1675"/>
      <c r="H490" s="1675"/>
      <c r="I490" s="1675"/>
      <c r="J490" s="121"/>
      <c r="K490" s="122"/>
      <c r="L490" s="1602"/>
      <c r="M490" s="91"/>
      <c r="N490" s="243"/>
      <c r="O490" s="25"/>
      <c r="P490" s="24"/>
      <c r="Q490" s="24"/>
      <c r="R490" s="6"/>
      <c r="S490" s="6"/>
      <c r="T490" s="6"/>
      <c r="U490" s="6"/>
      <c r="V490" s="4"/>
      <c r="W490" s="6"/>
      <c r="X490" s="937"/>
      <c r="Y490" s="940"/>
      <c r="Z490" s="530"/>
      <c r="AA490" s="1000"/>
      <c r="AB490" s="531"/>
      <c r="AC490" s="531"/>
      <c r="AD490" s="531"/>
    </row>
    <row r="491" spans="1:30" s="22" customFormat="1" ht="21.75" customHeight="1" x14ac:dyDescent="0.2">
      <c r="A491" s="442"/>
      <c r="B491" s="448"/>
      <c r="C491" s="1675"/>
      <c r="D491" s="1675"/>
      <c r="E491" s="1675"/>
      <c r="F491" s="1675"/>
      <c r="G491" s="1675"/>
      <c r="H491" s="1675"/>
      <c r="I491" s="1675"/>
      <c r="J491" s="123"/>
      <c r="K491" s="124"/>
      <c r="L491" s="1603"/>
      <c r="M491" s="91"/>
      <c r="N491" s="243"/>
      <c r="O491" s="25"/>
      <c r="P491" s="24"/>
      <c r="Q491" s="24"/>
      <c r="R491" s="6"/>
      <c r="S491" s="6"/>
      <c r="T491" s="6"/>
      <c r="U491" s="6"/>
      <c r="V491" s="4"/>
      <c r="W491" s="6"/>
      <c r="X491" s="937"/>
      <c r="Y491" s="940"/>
      <c r="Z491" s="530"/>
      <c r="AA491" s="1000"/>
      <c r="AB491" s="531"/>
      <c r="AC491" s="531"/>
      <c r="AD491" s="531"/>
    </row>
    <row r="492" spans="1:30" s="22" customFormat="1" ht="16.5" customHeight="1" x14ac:dyDescent="0.2">
      <c r="A492" s="444"/>
      <c r="B492" s="449" t="s">
        <v>3</v>
      </c>
      <c r="C492" s="1126" t="s">
        <v>1078</v>
      </c>
      <c r="D492" s="1126"/>
      <c r="E492" s="1126"/>
      <c r="F492" s="1126"/>
      <c r="G492" s="1126"/>
      <c r="H492" s="1126"/>
      <c r="I492" s="1126"/>
      <c r="J492" s="125"/>
      <c r="K492" s="126"/>
      <c r="L492" s="1604"/>
      <c r="M492" s="91"/>
      <c r="N492" s="243" t="s">
        <v>691</v>
      </c>
      <c r="O492" s="25" t="b">
        <v>0</v>
      </c>
      <c r="P492" s="230">
        <f>IF(O492=TRUE,1,0)</f>
        <v>0</v>
      </c>
      <c r="Q492" s="565"/>
      <c r="R492" s="566" t="str">
        <f>IF(AND($Q$463&gt;0,$Q$463=$O$463),"NA","")</f>
        <v/>
      </c>
      <c r="S492" s="6"/>
      <c r="T492" s="6"/>
      <c r="U492" s="6"/>
      <c r="V492" s="4"/>
      <c r="W492" s="935" t="str">
        <f>IF(OR(Q492=TRUE,R492="NA"),CONCATENATE(N492," "),"")</f>
        <v/>
      </c>
      <c r="X492" s="234" t="str">
        <f>IF(OR(O492=TRUE,Q492=TRUE,R492="NA"),"",CONCATENATE(N492," "))</f>
        <v xml:space="preserve">S10.3c, </v>
      </c>
      <c r="Y492" s="940"/>
      <c r="Z492" s="530"/>
      <c r="AA492" s="1000"/>
      <c r="AB492" s="531"/>
      <c r="AC492" s="531"/>
      <c r="AD492" s="531"/>
    </row>
    <row r="493" spans="1:30" s="22" customFormat="1" ht="16.5" customHeight="1" x14ac:dyDescent="0.2">
      <c r="A493" s="441"/>
      <c r="B493" s="355"/>
      <c r="C493" s="1386"/>
      <c r="D493" s="1386"/>
      <c r="E493" s="1386"/>
      <c r="F493" s="1386"/>
      <c r="G493" s="1386"/>
      <c r="H493" s="1386"/>
      <c r="I493" s="1386"/>
      <c r="J493" s="121"/>
      <c r="K493" s="122"/>
      <c r="L493" s="1602"/>
      <c r="M493" s="91"/>
      <c r="N493" s="91"/>
      <c r="O493" s="25"/>
      <c r="P493" s="24"/>
      <c r="Q493" s="24"/>
      <c r="R493" s="6"/>
      <c r="S493" s="6"/>
      <c r="T493" s="6"/>
      <c r="U493" s="6"/>
      <c r="V493" s="4"/>
      <c r="W493" s="6"/>
      <c r="X493" s="937"/>
      <c r="Y493" s="940"/>
      <c r="Z493" s="530"/>
      <c r="AA493" s="1000"/>
      <c r="AB493" s="531"/>
      <c r="AC493" s="531"/>
      <c r="AD493" s="531"/>
    </row>
    <row r="494" spans="1:30" s="22" customFormat="1" ht="16.5" customHeight="1" x14ac:dyDescent="0.2">
      <c r="A494" s="441"/>
      <c r="B494" s="446"/>
      <c r="C494" s="1386"/>
      <c r="D494" s="1386"/>
      <c r="E494" s="1386"/>
      <c r="F494" s="1386"/>
      <c r="G494" s="1386"/>
      <c r="H494" s="1386"/>
      <c r="I494" s="1386"/>
      <c r="J494" s="121"/>
      <c r="K494" s="122"/>
      <c r="L494" s="1602"/>
      <c r="M494" s="91"/>
      <c r="N494" s="91"/>
      <c r="O494" s="231"/>
      <c r="P494" s="24"/>
      <c r="Q494" s="24"/>
      <c r="R494" s="6"/>
      <c r="S494" s="6"/>
      <c r="T494" s="6"/>
      <c r="U494" s="6"/>
      <c r="V494" s="4"/>
      <c r="W494" s="6"/>
      <c r="X494" s="937"/>
      <c r="Y494" s="940"/>
      <c r="Z494" s="530"/>
      <c r="AA494" s="1000"/>
      <c r="AB494" s="531"/>
      <c r="AC494" s="531"/>
      <c r="AD494" s="531"/>
    </row>
    <row r="495" spans="1:30" s="22" customFormat="1" ht="16.5" customHeight="1" x14ac:dyDescent="0.2">
      <c r="A495" s="442"/>
      <c r="B495" s="448"/>
      <c r="C495" s="1387"/>
      <c r="D495" s="1387"/>
      <c r="E495" s="1387"/>
      <c r="F495" s="1387"/>
      <c r="G495" s="1387"/>
      <c r="H495" s="1387"/>
      <c r="I495" s="1387"/>
      <c r="J495" s="123"/>
      <c r="K495" s="124"/>
      <c r="L495" s="1603"/>
      <c r="M495" s="91"/>
      <c r="N495" s="91"/>
      <c r="O495" s="231"/>
      <c r="P495" s="24"/>
      <c r="Q495" s="24"/>
      <c r="R495" s="6"/>
      <c r="S495" s="6"/>
      <c r="T495" s="6"/>
      <c r="U495" s="6"/>
      <c r="V495" s="4"/>
      <c r="W495" s="6"/>
      <c r="X495" s="937"/>
      <c r="Y495" s="940"/>
      <c r="Z495" s="530"/>
      <c r="AA495" s="1000"/>
      <c r="AB495" s="531"/>
      <c r="AC495" s="531"/>
      <c r="AD495" s="531"/>
    </row>
    <row r="496" spans="1:30" s="22" customFormat="1" ht="16.5" customHeight="1" x14ac:dyDescent="0.2">
      <c r="A496" s="441"/>
      <c r="B496" s="355" t="s">
        <v>4</v>
      </c>
      <c r="C496" s="1126" t="s">
        <v>1462</v>
      </c>
      <c r="D496" s="1126"/>
      <c r="E496" s="1126"/>
      <c r="F496" s="1126"/>
      <c r="G496" s="1126"/>
      <c r="H496" s="1126"/>
      <c r="I496" s="1127"/>
      <c r="J496" s="674"/>
      <c r="K496" s="628"/>
      <c r="L496" s="1222"/>
      <c r="M496" s="91"/>
      <c r="N496" s="597" t="s">
        <v>872</v>
      </c>
      <c r="O496" s="25" t="b">
        <v>0</v>
      </c>
      <c r="P496" s="230">
        <f>IF(O496=TRUE,1,0)</f>
        <v>0</v>
      </c>
      <c r="Q496" s="565"/>
      <c r="R496" s="566" t="str">
        <f>IF(AND($Q$463&gt;0,$Q$463=$O$463),"NA","")</f>
        <v/>
      </c>
      <c r="S496" s="6"/>
      <c r="T496" s="6"/>
      <c r="U496" s="6"/>
      <c r="V496" s="4"/>
      <c r="W496" s="935" t="str">
        <f>IF(OR(Q496=TRUE,R496="NA"),CONCATENATE(N496," "),"")</f>
        <v/>
      </c>
      <c r="X496" s="234" t="str">
        <f>IF(OR(O496=TRUE,Q496=TRUE,R496="NA"),"",CONCATENATE(N496," "))</f>
        <v xml:space="preserve">S10.3d, </v>
      </c>
      <c r="Y496" s="940" t="s">
        <v>944</v>
      </c>
      <c r="Z496" s="530"/>
      <c r="AA496" s="1000"/>
      <c r="AB496" s="531"/>
      <c r="AC496" s="531"/>
      <c r="AD496" s="531"/>
    </row>
    <row r="497" spans="1:30" s="22" customFormat="1" ht="16.5" customHeight="1" x14ac:dyDescent="0.2">
      <c r="A497" s="441"/>
      <c r="B497" s="446"/>
      <c r="C497" s="1386"/>
      <c r="D497" s="1386"/>
      <c r="E497" s="1386"/>
      <c r="F497" s="1386"/>
      <c r="G497" s="1386"/>
      <c r="H497" s="1386"/>
      <c r="I497" s="1597"/>
      <c r="J497" s="674"/>
      <c r="K497" s="628"/>
      <c r="L497" s="1223"/>
      <c r="M497" s="91"/>
      <c r="N497" s="91"/>
      <c r="O497" s="231"/>
      <c r="P497" s="24"/>
      <c r="Q497" s="24"/>
      <c r="R497" s="6"/>
      <c r="S497" s="6"/>
      <c r="T497" s="6"/>
      <c r="U497" s="6"/>
      <c r="V497" s="4"/>
      <c r="W497" s="6"/>
      <c r="X497" s="937"/>
      <c r="Y497" s="940"/>
      <c r="Z497" s="530"/>
      <c r="AA497" s="1000"/>
      <c r="AB497" s="531"/>
      <c r="AC497" s="531"/>
      <c r="AD497" s="531"/>
    </row>
    <row r="498" spans="1:30" s="22" customFormat="1" ht="16.5" customHeight="1" x14ac:dyDescent="0.2">
      <c r="A498" s="441"/>
      <c r="B498" s="446"/>
      <c r="C498" s="1386"/>
      <c r="D498" s="1386"/>
      <c r="E498" s="1386"/>
      <c r="F498" s="1386"/>
      <c r="G498" s="1386"/>
      <c r="H498" s="1386"/>
      <c r="I498" s="1597"/>
      <c r="J498" s="674"/>
      <c r="K498" s="628"/>
      <c r="L498" s="1223"/>
      <c r="M498" s="91"/>
      <c r="N498" s="91"/>
      <c r="O498" s="231"/>
      <c r="P498" s="24"/>
      <c r="Q498" s="24"/>
      <c r="R498" s="6"/>
      <c r="S498" s="6"/>
      <c r="T498" s="6"/>
      <c r="U498" s="6"/>
      <c r="V498" s="4"/>
      <c r="W498" s="6"/>
      <c r="X498" s="937"/>
      <c r="Y498" s="940"/>
      <c r="Z498" s="530"/>
      <c r="AA498" s="1000"/>
      <c r="AB498" s="531"/>
      <c r="AC498" s="531"/>
      <c r="AD498" s="531"/>
    </row>
    <row r="499" spans="1:30" s="22" customFormat="1" ht="16.5" customHeight="1" x14ac:dyDescent="0.2">
      <c r="A499" s="441"/>
      <c r="B499" s="446"/>
      <c r="C499" s="1386"/>
      <c r="D499" s="1386"/>
      <c r="E499" s="1386"/>
      <c r="F499" s="1386"/>
      <c r="G499" s="1386"/>
      <c r="H499" s="1386"/>
      <c r="I499" s="1597"/>
      <c r="J499" s="674"/>
      <c r="K499" s="628"/>
      <c r="L499" s="1223"/>
      <c r="M499" s="91"/>
      <c r="N499" s="91"/>
      <c r="O499" s="231"/>
      <c r="P499" s="24"/>
      <c r="Q499" s="24"/>
      <c r="R499" s="6"/>
      <c r="S499" s="6"/>
      <c r="T499" s="6"/>
      <c r="U499" s="6"/>
      <c r="V499" s="4"/>
      <c r="W499" s="6"/>
      <c r="X499" s="937"/>
      <c r="Y499" s="940"/>
      <c r="Z499" s="530"/>
      <c r="AA499" s="1000"/>
      <c r="AB499" s="531"/>
      <c r="AC499" s="531"/>
      <c r="AD499" s="531"/>
    </row>
    <row r="500" spans="1:30" s="22" customFormat="1" ht="16.5" customHeight="1" x14ac:dyDescent="0.2">
      <c r="A500" s="441"/>
      <c r="B500" s="446"/>
      <c r="C500" s="1386"/>
      <c r="D500" s="1386"/>
      <c r="E500" s="1386"/>
      <c r="F500" s="1386"/>
      <c r="G500" s="1386"/>
      <c r="H500" s="1386"/>
      <c r="I500" s="1597"/>
      <c r="J500" s="674"/>
      <c r="K500" s="628"/>
      <c r="L500" s="1223"/>
      <c r="M500" s="91"/>
      <c r="N500" s="91"/>
      <c r="O500" s="231"/>
      <c r="P500" s="24"/>
      <c r="Q500" s="24"/>
      <c r="R500" s="6"/>
      <c r="S500" s="6"/>
      <c r="T500" s="6"/>
      <c r="U500" s="6"/>
      <c r="V500" s="4"/>
      <c r="W500" s="6"/>
      <c r="X500" s="937"/>
      <c r="Y500" s="940"/>
      <c r="Z500" s="530"/>
      <c r="AA500" s="1000"/>
      <c r="AB500" s="531"/>
      <c r="AC500" s="531"/>
      <c r="AD500" s="531"/>
    </row>
    <row r="501" spans="1:30" s="22" customFormat="1" ht="16.5" customHeight="1" x14ac:dyDescent="0.2">
      <c r="A501" s="441"/>
      <c r="B501" s="446"/>
      <c r="C501" s="1386"/>
      <c r="D501" s="1386"/>
      <c r="E501" s="1386"/>
      <c r="F501" s="1386"/>
      <c r="G501" s="1386"/>
      <c r="H501" s="1386"/>
      <c r="I501" s="1597"/>
      <c r="J501" s="674"/>
      <c r="K501" s="628"/>
      <c r="L501" s="1223"/>
      <c r="M501" s="91"/>
      <c r="N501" s="91"/>
      <c r="O501" s="231"/>
      <c r="P501" s="24"/>
      <c r="Q501" s="24"/>
      <c r="R501" s="6"/>
      <c r="S501" s="6"/>
      <c r="T501" s="6"/>
      <c r="U501" s="6"/>
      <c r="V501" s="4"/>
      <c r="W501" s="6"/>
      <c r="X501" s="937"/>
      <c r="Y501" s="940"/>
      <c r="Z501" s="530"/>
      <c r="AA501" s="1000"/>
      <c r="AB501" s="531"/>
      <c r="AC501" s="531"/>
      <c r="AD501" s="531"/>
    </row>
    <row r="502" spans="1:30" s="22" customFormat="1" ht="16.5" hidden="1" customHeight="1" x14ac:dyDescent="0.2">
      <c r="A502" s="441"/>
      <c r="B502" s="446"/>
      <c r="C502" s="1387"/>
      <c r="D502" s="1387"/>
      <c r="E502" s="1387"/>
      <c r="F502" s="1387"/>
      <c r="G502" s="1387"/>
      <c r="H502" s="1387"/>
      <c r="I502" s="1391"/>
      <c r="J502" s="674"/>
      <c r="K502" s="628"/>
      <c r="L502" s="1224"/>
      <c r="M502" s="91"/>
      <c r="N502" s="91"/>
      <c r="O502" s="231"/>
      <c r="P502" s="24"/>
      <c r="Q502" s="24"/>
      <c r="R502" s="6"/>
      <c r="S502" s="6"/>
      <c r="T502" s="6"/>
      <c r="U502" s="6"/>
      <c r="V502" s="4"/>
      <c r="W502" s="6"/>
      <c r="X502" s="937"/>
      <c r="Y502" s="940"/>
      <c r="Z502" s="530"/>
      <c r="AA502" s="1000"/>
      <c r="AB502" s="531"/>
      <c r="AC502" s="531"/>
      <c r="AD502" s="531"/>
    </row>
    <row r="503" spans="1:30" s="22" customFormat="1" ht="16.5" customHeight="1" x14ac:dyDescent="0.2">
      <c r="A503" s="444" t="s">
        <v>79</v>
      </c>
      <c r="B503" s="1240" t="s">
        <v>464</v>
      </c>
      <c r="C503" s="1240"/>
      <c r="D503" s="1240"/>
      <c r="E503" s="1240"/>
      <c r="F503" s="1240"/>
      <c r="G503" s="1240"/>
      <c r="H503" s="1240"/>
      <c r="I503" s="1241"/>
      <c r="J503" s="1143" t="s">
        <v>450</v>
      </c>
      <c r="K503" s="1409"/>
      <c r="L503" s="1604"/>
      <c r="M503" s="65"/>
      <c r="N503" s="65"/>
      <c r="O503" s="231"/>
      <c r="P503" s="24"/>
      <c r="Q503" s="24"/>
      <c r="R503" s="6"/>
      <c r="S503" s="6"/>
      <c r="T503" s="6"/>
      <c r="U503" s="6"/>
      <c r="V503" s="4"/>
      <c r="W503" s="6"/>
      <c r="X503" s="937"/>
      <c r="Y503" s="940"/>
      <c r="Z503" s="530"/>
      <c r="AA503" s="1002"/>
      <c r="AB503" s="531"/>
      <c r="AC503" s="531"/>
      <c r="AD503" s="531"/>
    </row>
    <row r="504" spans="1:30" s="22" customFormat="1" ht="16.5" customHeight="1" thickBot="1" x14ac:dyDescent="0.25">
      <c r="A504" s="445"/>
      <c r="B504" s="1242"/>
      <c r="C504" s="1242"/>
      <c r="D504" s="1242"/>
      <c r="E504" s="1242"/>
      <c r="F504" s="1242"/>
      <c r="G504" s="1242"/>
      <c r="H504" s="1242"/>
      <c r="I504" s="1243"/>
      <c r="J504" s="1145"/>
      <c r="K504" s="1410"/>
      <c r="L504" s="1632"/>
      <c r="M504" s="65"/>
      <c r="N504" s="65"/>
      <c r="O504" s="9"/>
      <c r="P504" s="6"/>
      <c r="Q504" s="6"/>
      <c r="R504" s="6"/>
      <c r="S504" s="6"/>
      <c r="T504" s="6"/>
      <c r="U504" s="6"/>
      <c r="V504" s="4"/>
      <c r="W504" s="6"/>
      <c r="X504" s="937"/>
      <c r="Y504" s="940"/>
      <c r="Z504" s="530"/>
      <c r="AA504" s="1002"/>
      <c r="AB504" s="531"/>
      <c r="AC504" s="531"/>
      <c r="AD504" s="531"/>
    </row>
    <row r="505" spans="1:30" s="21" customFormat="1" ht="16.5" customHeight="1" x14ac:dyDescent="0.2">
      <c r="A505" s="1624" t="s">
        <v>1306</v>
      </c>
      <c r="B505" s="1625"/>
      <c r="C505" s="1625"/>
      <c r="D505" s="1625"/>
      <c r="E505" s="1625"/>
      <c r="F505" s="1625"/>
      <c r="G505" s="1625"/>
      <c r="H505" s="1625"/>
      <c r="I505" s="1625"/>
      <c r="J505" s="1406" t="str">
        <f>IF(AND(U507=TRUE,COUNTIF(O511:O521,TRUE)&gt;0),"Check selection!","")</f>
        <v/>
      </c>
      <c r="K505" s="1406"/>
      <c r="L505" s="1407"/>
      <c r="M505" s="88"/>
      <c r="N505" s="56" t="s">
        <v>234</v>
      </c>
      <c r="O505" s="41">
        <f>O507</f>
        <v>4</v>
      </c>
      <c r="P505" s="41">
        <f>P507</f>
        <v>0</v>
      </c>
      <c r="Q505" s="41">
        <f>Q507</f>
        <v>0</v>
      </c>
      <c r="R505" s="191">
        <f>(P505+Q505)/O505</f>
        <v>0</v>
      </c>
      <c r="S505" s="41">
        <f>COUNTIF(S507,"Y")</f>
        <v>0</v>
      </c>
      <c r="T505" s="41">
        <f>COUNTA(S507)</f>
        <v>1</v>
      </c>
      <c r="U505" s="41">
        <f>COUNTIF(U507,"true")</f>
        <v>0</v>
      </c>
      <c r="V505" s="41">
        <f>V507</f>
        <v>0</v>
      </c>
      <c r="W505" s="30"/>
      <c r="X505" s="947"/>
      <c r="Y505" s="948"/>
      <c r="Z505" s="536"/>
      <c r="AA505" s="1000"/>
      <c r="AB505" s="537"/>
      <c r="AC505" s="537"/>
      <c r="AD505" s="531"/>
    </row>
    <row r="506" spans="1:30" s="21" customFormat="1" ht="16.5" customHeight="1" x14ac:dyDescent="0.2">
      <c r="A506" s="1626"/>
      <c r="B506" s="1627"/>
      <c r="C506" s="1627"/>
      <c r="D506" s="1627"/>
      <c r="E506" s="1627"/>
      <c r="F506" s="1627"/>
      <c r="G506" s="1627"/>
      <c r="H506" s="1627"/>
      <c r="I506" s="1627"/>
      <c r="J506" s="307"/>
      <c r="K506" s="296" t="s">
        <v>225</v>
      </c>
      <c r="L506" s="297"/>
      <c r="M506" s="88"/>
      <c r="N506" s="30"/>
      <c r="O506" s="30"/>
      <c r="P506" s="30"/>
      <c r="Q506" s="30"/>
      <c r="R506" s="30"/>
      <c r="S506" s="30"/>
      <c r="T506" s="30"/>
      <c r="U506" s="30"/>
      <c r="V506" s="4"/>
      <c r="W506" s="30"/>
      <c r="X506" s="947"/>
      <c r="Y506" s="948"/>
      <c r="Z506" s="536"/>
      <c r="AA506" s="1000"/>
      <c r="AB506" s="537"/>
      <c r="AC506" s="537"/>
      <c r="AD506" s="537"/>
    </row>
    <row r="507" spans="1:30" s="22" customFormat="1" ht="16.5" customHeight="1" x14ac:dyDescent="0.2">
      <c r="A507" s="1621">
        <v>11</v>
      </c>
      <c r="B507" s="1612" t="s">
        <v>1356</v>
      </c>
      <c r="C507" s="1612"/>
      <c r="D507" s="1612"/>
      <c r="E507" s="1612"/>
      <c r="F507" s="1612"/>
      <c r="G507" s="1612"/>
      <c r="H507" s="1612"/>
      <c r="I507" s="1612"/>
      <c r="J507" s="1151">
        <f>R507</f>
        <v>0</v>
      </c>
      <c r="K507" s="1495"/>
      <c r="L507" s="1403" t="str">
        <f>IF(J507&lt;0.6,"&lt;&lt; Insufficient control features","")</f>
        <v>&lt;&lt; Insufficient control features</v>
      </c>
      <c r="M507" s="64"/>
      <c r="N507" s="59" t="s">
        <v>236</v>
      </c>
      <c r="O507" s="47">
        <f>COUNTA(O511:O523)</f>
        <v>4</v>
      </c>
      <c r="P507" s="174">
        <f>IF(U507=TRUE,0,SUM(P510:P523)-V507)</f>
        <v>0</v>
      </c>
      <c r="Q507" s="13">
        <f>IF(U507=TRUE,O507,COUNTIF(Q511:Q523,TRUE))</f>
        <v>0</v>
      </c>
      <c r="R507" s="192">
        <f>IF(O507=Q507,1,ROUNDUP((P507+Q507)/O507,2))</f>
        <v>0</v>
      </c>
      <c r="S507" s="13" t="str">
        <f>IF(R507&gt;=$S$13,"Y","N")</f>
        <v>N</v>
      </c>
      <c r="T507" s="4"/>
      <c r="U507" s="34" t="b">
        <v>0</v>
      </c>
      <c r="V507" s="571">
        <f>COUNTIF(V510:V523,"TRUE")</f>
        <v>0</v>
      </c>
      <c r="W507" s="34" t="str">
        <f>W511&amp;W513&amp;W517&amp;W521</f>
        <v/>
      </c>
      <c r="X507" s="34" t="str">
        <f>X511&amp;X513&amp;X517&amp;X521</f>
        <v xml:space="preserve">S11.1, S11.2, S11.3, S11.4, </v>
      </c>
      <c r="Y507" s="940"/>
      <c r="Z507" s="530"/>
      <c r="AA507" s="1000"/>
      <c r="AB507" s="531"/>
      <c r="AC507" s="531"/>
      <c r="AD507" s="537"/>
    </row>
    <row r="508" spans="1:30" s="22" customFormat="1" ht="16.5" customHeight="1" x14ac:dyDescent="0.2">
      <c r="A508" s="1622"/>
      <c r="B508" s="1519"/>
      <c r="C508" s="1519"/>
      <c r="D508" s="1519"/>
      <c r="E508" s="1519"/>
      <c r="F508" s="1519"/>
      <c r="G508" s="1519"/>
      <c r="H508" s="1519"/>
      <c r="I508" s="1519"/>
      <c r="J508" s="1393"/>
      <c r="K508" s="1496"/>
      <c r="L508" s="1404"/>
      <c r="M508" s="65"/>
      <c r="N508" s="62"/>
      <c r="O508" s="4"/>
      <c r="P508" s="4"/>
      <c r="Q508" s="4"/>
      <c r="R508" s="4"/>
      <c r="S508" s="4"/>
      <c r="T508" s="4"/>
      <c r="U508" s="4"/>
      <c r="V508" s="4"/>
      <c r="W508" s="6"/>
      <c r="X508" s="937"/>
      <c r="Y508" s="940"/>
      <c r="Z508" s="530"/>
      <c r="AA508" s="1000"/>
      <c r="AB508" s="531"/>
      <c r="AC508" s="531"/>
      <c r="AD508" s="531"/>
    </row>
    <row r="509" spans="1:30" s="22" customFormat="1" ht="16.5" customHeight="1" x14ac:dyDescent="0.2">
      <c r="A509" s="1622"/>
      <c r="B509" s="1519"/>
      <c r="C509" s="1519"/>
      <c r="D509" s="1519"/>
      <c r="E509" s="1519"/>
      <c r="F509" s="1519"/>
      <c r="G509" s="1519"/>
      <c r="H509" s="1519"/>
      <c r="I509" s="1519"/>
      <c r="J509" s="1393"/>
      <c r="K509" s="1496"/>
      <c r="L509" s="1404"/>
      <c r="M509" s="65"/>
      <c r="N509" s="65"/>
      <c r="O509" s="9"/>
      <c r="P509" s="6"/>
      <c r="Q509" s="6"/>
      <c r="R509" s="6"/>
      <c r="S509" s="6"/>
      <c r="T509" s="6"/>
      <c r="U509" s="6"/>
      <c r="V509" s="4"/>
      <c r="W509" s="6"/>
      <c r="X509" s="937"/>
      <c r="Y509" s="940"/>
      <c r="Z509" s="530"/>
      <c r="AA509" s="1000"/>
      <c r="AB509" s="531"/>
      <c r="AC509" s="531"/>
      <c r="AD509" s="531"/>
    </row>
    <row r="510" spans="1:30" s="22" customFormat="1" ht="16.5" customHeight="1" x14ac:dyDescent="0.2">
      <c r="A510" s="1623"/>
      <c r="B510" s="1520"/>
      <c r="C510" s="1520"/>
      <c r="D510" s="1520"/>
      <c r="E510" s="1520"/>
      <c r="F510" s="1520"/>
      <c r="G510" s="1520"/>
      <c r="H510" s="1520"/>
      <c r="I510" s="1520"/>
      <c r="J510" s="1395"/>
      <c r="K510" s="1497"/>
      <c r="L510" s="1405"/>
      <c r="M510" s="65"/>
      <c r="N510" s="65"/>
      <c r="O510" s="66"/>
      <c r="P510" s="24"/>
      <c r="Q510" s="6"/>
      <c r="R510" s="6"/>
      <c r="S510" s="6"/>
      <c r="T510" s="6"/>
      <c r="U510" s="6"/>
      <c r="V510" s="4"/>
      <c r="W510" s="6"/>
      <c r="X510" s="937"/>
      <c r="Y510" s="940"/>
      <c r="Z510" s="530"/>
      <c r="AA510" s="1000"/>
      <c r="AB510" s="531"/>
      <c r="AC510" s="531"/>
      <c r="AD510" s="531"/>
    </row>
    <row r="511" spans="1:30" s="22" customFormat="1" ht="16.5" customHeight="1" x14ac:dyDescent="0.2">
      <c r="A511" s="1248" t="s">
        <v>82</v>
      </c>
      <c r="B511" s="1386" t="s">
        <v>1033</v>
      </c>
      <c r="C511" s="1386"/>
      <c r="D511" s="1386"/>
      <c r="E511" s="1386"/>
      <c r="F511" s="1386"/>
      <c r="G511" s="1386"/>
      <c r="H511" s="1386"/>
      <c r="I511" s="1386"/>
      <c r="J511" s="119"/>
      <c r="K511" s="120"/>
      <c r="L511" s="1236"/>
      <c r="M511" s="65"/>
      <c r="N511" s="243" t="s">
        <v>692</v>
      </c>
      <c r="O511" s="66" t="b">
        <v>0</v>
      </c>
      <c r="P511" s="230">
        <f>IF(O511=TRUE,1,0)</f>
        <v>0</v>
      </c>
      <c r="Q511" s="566"/>
      <c r="R511" s="566" t="str">
        <f>IF(AND($Q$507&gt;0,$Q$507=$O$507),"NA","")</f>
        <v/>
      </c>
      <c r="S511" s="6"/>
      <c r="T511" s="6"/>
      <c r="U511" s="6"/>
      <c r="V511" s="4"/>
      <c r="W511" s="935" t="str">
        <f>IF(OR(Q511=TRUE,R511="NA"),CONCATENATE(N511," "),"")</f>
        <v/>
      </c>
      <c r="X511" s="234" t="str">
        <f>IF(OR(O511=TRUE,Q511=TRUE,R511="NA"),"",CONCATENATE(N511," "))</f>
        <v xml:space="preserve">S11.1, </v>
      </c>
      <c r="Y511" s="940"/>
      <c r="Z511" s="530"/>
      <c r="AA511" s="1000"/>
      <c r="AB511" s="531"/>
      <c r="AC511" s="531"/>
      <c r="AD511" s="531"/>
    </row>
    <row r="512" spans="1:30" s="22" customFormat="1" ht="16.5" customHeight="1" x14ac:dyDescent="0.2">
      <c r="A512" s="1248"/>
      <c r="B512" s="1387"/>
      <c r="C512" s="1387"/>
      <c r="D512" s="1387"/>
      <c r="E512" s="1387"/>
      <c r="F512" s="1387"/>
      <c r="G512" s="1387"/>
      <c r="H512" s="1387"/>
      <c r="I512" s="1387"/>
      <c r="J512" s="123"/>
      <c r="K512" s="124"/>
      <c r="L512" s="1237"/>
      <c r="M512" s="65"/>
      <c r="N512" s="243"/>
      <c r="O512" s="66"/>
      <c r="P512" s="24"/>
      <c r="Q512" s="6"/>
      <c r="R512" s="6"/>
      <c r="S512" s="6"/>
      <c r="T512" s="6"/>
      <c r="U512" s="6"/>
      <c r="V512" s="4"/>
      <c r="W512" s="6"/>
      <c r="X512" s="937"/>
      <c r="Y512" s="940"/>
      <c r="Z512" s="530"/>
      <c r="AA512" s="1000"/>
      <c r="AB512" s="531"/>
      <c r="AC512" s="531"/>
      <c r="AD512" s="531"/>
    </row>
    <row r="513" spans="1:30" s="22" customFormat="1" ht="16.5" customHeight="1" x14ac:dyDescent="0.2">
      <c r="A513" s="1247" t="s">
        <v>83</v>
      </c>
      <c r="B513" s="1126" t="s">
        <v>205</v>
      </c>
      <c r="C513" s="1126"/>
      <c r="D513" s="1126"/>
      <c r="E513" s="1126"/>
      <c r="F513" s="1126"/>
      <c r="G513" s="1126"/>
      <c r="H513" s="1126"/>
      <c r="I513" s="1126"/>
      <c r="J513" s="125"/>
      <c r="K513" s="126"/>
      <c r="L513" s="1222"/>
      <c r="M513" s="65"/>
      <c r="N513" s="243" t="s">
        <v>693</v>
      </c>
      <c r="O513" s="66" t="b">
        <v>0</v>
      </c>
      <c r="P513" s="230">
        <f>IF(O513=TRUE,1,0)</f>
        <v>0</v>
      </c>
      <c r="Q513" s="566"/>
      <c r="R513" s="566" t="str">
        <f>IF(AND($Q$507&gt;0,$Q$507=$O$507),"NA","")</f>
        <v/>
      </c>
      <c r="S513" s="6"/>
      <c r="T513" s="6"/>
      <c r="U513" s="6"/>
      <c r="V513" s="4"/>
      <c r="W513" s="935" t="str">
        <f>IF(OR(Q513=TRUE,R513="NA"),CONCATENATE(N513," "),"")</f>
        <v/>
      </c>
      <c r="X513" s="234" t="str">
        <f>IF(OR(O513=TRUE,Q513=TRUE,R513="NA"),"",CONCATENATE(N513," "))</f>
        <v xml:space="preserve">S11.2, </v>
      </c>
      <c r="Y513" s="940"/>
      <c r="Z513" s="530"/>
      <c r="AA513" s="1000"/>
      <c r="AB513" s="531"/>
      <c r="AC513" s="531"/>
      <c r="AD513" s="531"/>
    </row>
    <row r="514" spans="1:30" s="22" customFormat="1" ht="16.5" customHeight="1" x14ac:dyDescent="0.2">
      <c r="A514" s="1248"/>
      <c r="B514" s="1386"/>
      <c r="C514" s="1386"/>
      <c r="D514" s="1386"/>
      <c r="E514" s="1386"/>
      <c r="F514" s="1386"/>
      <c r="G514" s="1386"/>
      <c r="H514" s="1386"/>
      <c r="I514" s="1386"/>
      <c r="J514" s="121"/>
      <c r="K514" s="122"/>
      <c r="L514" s="1223"/>
      <c r="M514" s="65"/>
      <c r="N514" s="243"/>
      <c r="O514" s="66"/>
      <c r="P514" s="24"/>
      <c r="Q514" s="6"/>
      <c r="R514" s="6"/>
      <c r="S514" s="6"/>
      <c r="T514" s="6"/>
      <c r="U514" s="6"/>
      <c r="V514" s="4"/>
      <c r="W514" s="6"/>
      <c r="X514" s="937"/>
      <c r="Y514" s="940"/>
      <c r="Z514" s="530"/>
      <c r="AA514" s="1000"/>
      <c r="AB514" s="531"/>
      <c r="AC514" s="531"/>
      <c r="AD514" s="531"/>
    </row>
    <row r="515" spans="1:30" s="22" customFormat="1" ht="16.5" customHeight="1" x14ac:dyDescent="0.2">
      <c r="A515" s="1248"/>
      <c r="B515" s="1386"/>
      <c r="C515" s="1386"/>
      <c r="D515" s="1386"/>
      <c r="E515" s="1386"/>
      <c r="F515" s="1386"/>
      <c r="G515" s="1386"/>
      <c r="H515" s="1386"/>
      <c r="I515" s="1386"/>
      <c r="J515" s="121"/>
      <c r="K515" s="122"/>
      <c r="L515" s="1223"/>
      <c r="M515" s="65"/>
      <c r="N515" s="243"/>
      <c r="O515" s="66"/>
      <c r="P515" s="24"/>
      <c r="Q515" s="6"/>
      <c r="R515" s="6"/>
      <c r="S515" s="6"/>
      <c r="T515" s="6"/>
      <c r="U515" s="6"/>
      <c r="V515" s="4"/>
      <c r="W515" s="6"/>
      <c r="X515" s="937"/>
      <c r="Y515" s="940"/>
      <c r="Z515" s="530"/>
      <c r="AA515" s="1000"/>
      <c r="AB515" s="531"/>
      <c r="AC515" s="531"/>
      <c r="AD515" s="531"/>
    </row>
    <row r="516" spans="1:30" s="22" customFormat="1" ht="9" customHeight="1" x14ac:dyDescent="0.2">
      <c r="A516" s="1249"/>
      <c r="B516" s="1387"/>
      <c r="C516" s="1387"/>
      <c r="D516" s="1387"/>
      <c r="E516" s="1387"/>
      <c r="F516" s="1387"/>
      <c r="G516" s="1387"/>
      <c r="H516" s="1387"/>
      <c r="I516" s="1387"/>
      <c r="J516" s="123"/>
      <c r="K516" s="124"/>
      <c r="L516" s="1224"/>
      <c r="M516" s="65"/>
      <c r="N516" s="243"/>
      <c r="O516" s="66"/>
      <c r="P516" s="24"/>
      <c r="Q516" s="6"/>
      <c r="R516" s="6"/>
      <c r="S516" s="6"/>
      <c r="T516" s="6"/>
      <c r="U516" s="6"/>
      <c r="V516" s="4"/>
      <c r="W516" s="6"/>
      <c r="X516" s="937"/>
      <c r="Y516" s="940"/>
      <c r="Z516" s="530"/>
      <c r="AA516" s="1000"/>
      <c r="AB516" s="531"/>
      <c r="AC516" s="531"/>
      <c r="AD516" s="531"/>
    </row>
    <row r="517" spans="1:30" s="22" customFormat="1" ht="16.5" customHeight="1" x14ac:dyDescent="0.2">
      <c r="A517" s="1232" t="s">
        <v>84</v>
      </c>
      <c r="B517" s="1126" t="s">
        <v>1068</v>
      </c>
      <c r="C517" s="1126"/>
      <c r="D517" s="1126"/>
      <c r="E517" s="1126"/>
      <c r="F517" s="1126"/>
      <c r="G517" s="1126"/>
      <c r="H517" s="1126"/>
      <c r="I517" s="1126"/>
      <c r="J517" s="125"/>
      <c r="K517" s="126"/>
      <c r="L517" s="1237"/>
      <c r="M517" s="65"/>
      <c r="N517" s="243" t="s">
        <v>694</v>
      </c>
      <c r="O517" s="66" t="b">
        <v>0</v>
      </c>
      <c r="P517" s="230">
        <f>IF(O517=TRUE,1,0)</f>
        <v>0</v>
      </c>
      <c r="Q517" s="566"/>
      <c r="R517" s="566" t="str">
        <f>IF(AND($Q$507&gt;0,$Q$507=$O$507),"NA","")</f>
        <v/>
      </c>
      <c r="S517" s="6"/>
      <c r="T517" s="6"/>
      <c r="U517" s="6"/>
      <c r="V517" s="4"/>
      <c r="W517" s="935" t="str">
        <f>IF(OR(Q517=TRUE,R517="NA"),CONCATENATE(N517," "),"")</f>
        <v/>
      </c>
      <c r="X517" s="234" t="str">
        <f>IF(OR(O517=TRUE,Q517=TRUE,R517="NA"),"",CONCATENATE(N517," "))</f>
        <v xml:space="preserve">S11.3, </v>
      </c>
      <c r="Y517" s="940" t="s">
        <v>945</v>
      </c>
      <c r="Z517" s="530"/>
      <c r="AA517" s="1000"/>
      <c r="AB517" s="531"/>
      <c r="AC517" s="531"/>
      <c r="AD517" s="531"/>
    </row>
    <row r="518" spans="1:30" s="22" customFormat="1" ht="16.5" customHeight="1" x14ac:dyDescent="0.2">
      <c r="A518" s="1232"/>
      <c r="B518" s="1386"/>
      <c r="C518" s="1386"/>
      <c r="D518" s="1386"/>
      <c r="E518" s="1386"/>
      <c r="F518" s="1386"/>
      <c r="G518" s="1386"/>
      <c r="H518" s="1386"/>
      <c r="I518" s="1386"/>
      <c r="J518" s="121"/>
      <c r="K518" s="122"/>
      <c r="L518" s="1237"/>
      <c r="M518" s="65"/>
      <c r="N518" s="243"/>
      <c r="O518" s="66"/>
      <c r="P518" s="27"/>
      <c r="Q518" s="6"/>
      <c r="R518" s="6"/>
      <c r="S518" s="6"/>
      <c r="T518" s="6"/>
      <c r="U518" s="6"/>
      <c r="V518" s="4"/>
      <c r="W518" s="4"/>
      <c r="X518" s="234"/>
      <c r="Y518" s="940"/>
      <c r="Z518" s="530"/>
      <c r="AA518" s="1000"/>
      <c r="AB518" s="531"/>
      <c r="AC518" s="531"/>
      <c r="AD518" s="531"/>
    </row>
    <row r="519" spans="1:30" s="22" customFormat="1" ht="16.5" customHeight="1" x14ac:dyDescent="0.2">
      <c r="A519" s="1232"/>
      <c r="B519" s="1386"/>
      <c r="C519" s="1386"/>
      <c r="D519" s="1386"/>
      <c r="E519" s="1386"/>
      <c r="F519" s="1386"/>
      <c r="G519" s="1386"/>
      <c r="H519" s="1386"/>
      <c r="I519" s="1386"/>
      <c r="J519" s="121"/>
      <c r="K519" s="122"/>
      <c r="L519" s="1237"/>
      <c r="M519" s="65"/>
      <c r="N519" s="243"/>
      <c r="O519" s="66"/>
      <c r="P519" s="27"/>
      <c r="Q519" s="6"/>
      <c r="R519" s="6"/>
      <c r="S519" s="6"/>
      <c r="T519" s="6"/>
      <c r="U519" s="6"/>
      <c r="V519" s="4"/>
      <c r="W519" s="4"/>
      <c r="X519" s="234"/>
      <c r="Y519" s="940"/>
      <c r="Z519" s="530"/>
      <c r="AA519" s="1000"/>
      <c r="AB519" s="531"/>
      <c r="AC519" s="531"/>
      <c r="AD519" s="531"/>
    </row>
    <row r="520" spans="1:30" s="22" customFormat="1" ht="14.25" customHeight="1" x14ac:dyDescent="0.2">
      <c r="A520" s="1232"/>
      <c r="B520" s="1387"/>
      <c r="C520" s="1387"/>
      <c r="D520" s="1387"/>
      <c r="E520" s="1387"/>
      <c r="F520" s="1387"/>
      <c r="G520" s="1387"/>
      <c r="H520" s="1387"/>
      <c r="I520" s="1387"/>
      <c r="J520" s="123"/>
      <c r="K520" s="124"/>
      <c r="L520" s="1237"/>
      <c r="M520" s="65"/>
      <c r="N520" s="243"/>
      <c r="O520" s="66"/>
      <c r="P520" s="24"/>
      <c r="Q520" s="6"/>
      <c r="R520" s="6"/>
      <c r="S520" s="6"/>
      <c r="T520" s="6"/>
      <c r="U520" s="6"/>
      <c r="V520" s="4"/>
      <c r="W520" s="6"/>
      <c r="X520" s="937"/>
      <c r="Y520" s="940"/>
      <c r="Z520" s="530"/>
      <c r="AA520" s="1000"/>
      <c r="AB520" s="531"/>
      <c r="AC520" s="531"/>
      <c r="AD520" s="531"/>
    </row>
    <row r="521" spans="1:30" s="22" customFormat="1" ht="16.5" customHeight="1" x14ac:dyDescent="0.2">
      <c r="A521" s="1232" t="s">
        <v>204</v>
      </c>
      <c r="B521" s="1126" t="s">
        <v>439</v>
      </c>
      <c r="C521" s="1126"/>
      <c r="D521" s="1126"/>
      <c r="E521" s="1126"/>
      <c r="F521" s="1126"/>
      <c r="G521" s="1126"/>
      <c r="H521" s="1126"/>
      <c r="I521" s="1126"/>
      <c r="J521" s="125"/>
      <c r="K521" s="126"/>
      <c r="L521" s="1237"/>
      <c r="M521" s="65"/>
      <c r="N521" s="243" t="s">
        <v>695</v>
      </c>
      <c r="O521" s="66" t="b">
        <v>0</v>
      </c>
      <c r="P521" s="230">
        <f>IF(O521=TRUE,1,0)</f>
        <v>0</v>
      </c>
      <c r="Q521" s="566"/>
      <c r="R521" s="566" t="str">
        <f>IF(AND($Q$507&gt;0,$Q$507=$O$507),"NA","")</f>
        <v/>
      </c>
      <c r="S521" s="6"/>
      <c r="T521" s="6"/>
      <c r="U521" s="6"/>
      <c r="V521" s="4"/>
      <c r="W521" s="935" t="str">
        <f>IF(OR(Q521=TRUE,R521="NA"),CONCATENATE(N521," "),"")</f>
        <v/>
      </c>
      <c r="X521" s="234" t="str">
        <f>IF(OR(O521=TRUE,Q521=TRUE,R521="NA"),"",CONCATENATE(N521," "))</f>
        <v xml:space="preserve">S11.4, </v>
      </c>
      <c r="Y521" s="940"/>
      <c r="Z521" s="530"/>
      <c r="AA521" s="1000"/>
      <c r="AB521" s="531"/>
      <c r="AC521" s="531"/>
      <c r="AD521" s="531"/>
    </row>
    <row r="522" spans="1:30" s="22" customFormat="1" ht="16.5" customHeight="1" x14ac:dyDescent="0.2">
      <c r="A522" s="1232"/>
      <c r="B522" s="1386"/>
      <c r="C522" s="1386"/>
      <c r="D522" s="1386"/>
      <c r="E522" s="1386"/>
      <c r="F522" s="1386"/>
      <c r="G522" s="1386"/>
      <c r="H522" s="1386"/>
      <c r="I522" s="1386"/>
      <c r="J522" s="121"/>
      <c r="K522" s="122"/>
      <c r="L522" s="1237"/>
      <c r="M522" s="65"/>
      <c r="N522" s="243"/>
      <c r="O522" s="66"/>
      <c r="P522" s="27"/>
      <c r="Q522" s="6"/>
      <c r="R522" s="6"/>
      <c r="S522" s="6"/>
      <c r="T522" s="6"/>
      <c r="U522" s="6"/>
      <c r="V522" s="4"/>
      <c r="W522" s="6"/>
      <c r="X522" s="937"/>
      <c r="Y522" s="940"/>
      <c r="Z522" s="530"/>
      <c r="AA522" s="1000"/>
      <c r="AB522" s="531"/>
      <c r="AC522" s="531"/>
      <c r="AD522" s="531"/>
    </row>
    <row r="523" spans="1:30" s="22" customFormat="1" ht="12" customHeight="1" x14ac:dyDescent="0.2">
      <c r="A523" s="1232"/>
      <c r="B523" s="1387"/>
      <c r="C523" s="1387"/>
      <c r="D523" s="1387"/>
      <c r="E523" s="1387"/>
      <c r="F523" s="1387"/>
      <c r="G523" s="1387"/>
      <c r="H523" s="1387"/>
      <c r="I523" s="1387"/>
      <c r="J523" s="123"/>
      <c r="K523" s="124"/>
      <c r="L523" s="1237"/>
      <c r="M523" s="65"/>
      <c r="N523" s="65"/>
      <c r="O523" s="66"/>
      <c r="P523" s="24"/>
      <c r="Q523" s="6"/>
      <c r="R523" s="6"/>
      <c r="S523" s="6"/>
      <c r="T523" s="6"/>
      <c r="U523" s="6"/>
      <c r="V523" s="4"/>
      <c r="W523" s="6"/>
      <c r="X523" s="937"/>
      <c r="Y523" s="940"/>
      <c r="Z523" s="530"/>
      <c r="AA523" s="1000"/>
      <c r="AB523" s="531"/>
      <c r="AC523" s="531"/>
      <c r="AD523" s="531"/>
    </row>
    <row r="524" spans="1:30" ht="16.5" customHeight="1" x14ac:dyDescent="0.2">
      <c r="A524" s="1232" t="s">
        <v>232</v>
      </c>
      <c r="B524" s="1593" t="s">
        <v>464</v>
      </c>
      <c r="C524" s="1593"/>
      <c r="D524" s="1593"/>
      <c r="E524" s="1593"/>
      <c r="F524" s="1593"/>
      <c r="G524" s="1593"/>
      <c r="H524" s="1593"/>
      <c r="I524" s="1594"/>
      <c r="J524" s="1143" t="s">
        <v>450</v>
      </c>
      <c r="K524" s="1409"/>
      <c r="L524" s="1237"/>
      <c r="M524" s="65"/>
      <c r="N524" s="65"/>
      <c r="O524" s="9"/>
      <c r="Y524" s="939"/>
      <c r="AA524" s="1002"/>
      <c r="AD524" s="531"/>
    </row>
    <row r="525" spans="1:30" ht="16.5" customHeight="1" thickBot="1" x14ac:dyDescent="0.25">
      <c r="A525" s="1314"/>
      <c r="B525" s="1595"/>
      <c r="C525" s="1595"/>
      <c r="D525" s="1595"/>
      <c r="E525" s="1595"/>
      <c r="F525" s="1595"/>
      <c r="G525" s="1595"/>
      <c r="H525" s="1595"/>
      <c r="I525" s="1596"/>
      <c r="J525" s="1145"/>
      <c r="K525" s="1410"/>
      <c r="L525" s="1398"/>
      <c r="M525" s="65"/>
      <c r="N525" s="65"/>
      <c r="AA525" s="1002"/>
    </row>
    <row r="526" spans="1:30" s="21" customFormat="1" ht="16.5" customHeight="1" x14ac:dyDescent="0.2">
      <c r="A526" s="1613" t="s">
        <v>1098</v>
      </c>
      <c r="B526" s="1614"/>
      <c r="C526" s="1614"/>
      <c r="D526" s="1614"/>
      <c r="E526" s="1614"/>
      <c r="F526" s="1614"/>
      <c r="G526" s="1614"/>
      <c r="H526" s="1614"/>
      <c r="I526" s="1614"/>
      <c r="J526" s="1406" t="str">
        <f>IF(AND(U533=TRUE,COUNTIF(O535:O613,TRUE)&gt;0),"Check selection!","")</f>
        <v/>
      </c>
      <c r="K526" s="1406"/>
      <c r="L526" s="1407"/>
      <c r="M526" s="88"/>
      <c r="N526" s="56" t="s">
        <v>234</v>
      </c>
      <c r="O526" s="41">
        <f>O533</f>
        <v>7</v>
      </c>
      <c r="P526" s="41">
        <f>P533</f>
        <v>0</v>
      </c>
      <c r="Q526" s="41">
        <f>Q533</f>
        <v>0</v>
      </c>
      <c r="R526" s="191">
        <f>(P526+Q526)/O526</f>
        <v>0</v>
      </c>
      <c r="S526" s="41">
        <f>COUNTIF(S533,"Y")</f>
        <v>0</v>
      </c>
      <c r="T526" s="41">
        <f>COUNTA(S533)</f>
        <v>1</v>
      </c>
      <c r="U526" s="41">
        <f>COUNTIF(U533,"true")</f>
        <v>0</v>
      </c>
      <c r="V526" s="41">
        <f>V533</f>
        <v>0</v>
      </c>
      <c r="W526" s="30"/>
      <c r="X526" s="947"/>
      <c r="Y526" s="948" t="s">
        <v>947</v>
      </c>
      <c r="Z526" s="536"/>
      <c r="AA526" s="1000"/>
      <c r="AB526" s="537"/>
      <c r="AC526" s="537"/>
      <c r="AD526" s="18"/>
    </row>
    <row r="527" spans="1:30" s="21" customFormat="1" ht="16.5" customHeight="1" x14ac:dyDescent="0.2">
      <c r="A527" s="1615"/>
      <c r="B527" s="1616"/>
      <c r="C527" s="1616"/>
      <c r="D527" s="1616"/>
      <c r="E527" s="1616"/>
      <c r="F527" s="1616"/>
      <c r="G527" s="1616"/>
      <c r="H527" s="1616"/>
      <c r="I527" s="1616"/>
      <c r="J527" s="1027"/>
      <c r="K527" s="302" t="s">
        <v>225</v>
      </c>
      <c r="L527" s="1028"/>
      <c r="M527" s="88"/>
      <c r="N527" s="953"/>
      <c r="O527" s="143"/>
      <c r="P527" s="143"/>
      <c r="Q527" s="143"/>
      <c r="R527" s="594"/>
      <c r="S527" s="143"/>
      <c r="T527" s="143"/>
      <c r="U527" s="143"/>
      <c r="V527" s="143"/>
      <c r="W527" s="30"/>
      <c r="X527" s="947"/>
      <c r="Y527" s="948"/>
      <c r="Z527" s="536"/>
      <c r="AA527" s="1000"/>
      <c r="AB527" s="537"/>
      <c r="AC527" s="537"/>
      <c r="AD527" s="537"/>
    </row>
    <row r="528" spans="1:30" s="21" customFormat="1" ht="16.5" customHeight="1" x14ac:dyDescent="0.2">
      <c r="A528" s="1615"/>
      <c r="B528" s="1616"/>
      <c r="C528" s="1616"/>
      <c r="D528" s="1616"/>
      <c r="E528" s="1616"/>
      <c r="F528" s="1616"/>
      <c r="G528" s="1616"/>
      <c r="H528" s="1616"/>
      <c r="I528" s="1616"/>
      <c r="J528" s="1027"/>
      <c r="K528" s="1027"/>
      <c r="L528" s="1028"/>
      <c r="M528" s="88"/>
      <c r="N528" s="953"/>
      <c r="O528" s="143"/>
      <c r="P528" s="143"/>
      <c r="Q528" s="143"/>
      <c r="R528" s="594"/>
      <c r="S528" s="143"/>
      <c r="T528" s="143"/>
      <c r="U528" s="143"/>
      <c r="V528" s="143"/>
      <c r="W528" s="30"/>
      <c r="X528" s="947"/>
      <c r="Y528" s="948"/>
      <c r="Z528" s="536"/>
      <c r="AA528" s="1000"/>
      <c r="AB528" s="537"/>
      <c r="AC528" s="537"/>
      <c r="AD528" s="537"/>
    </row>
    <row r="529" spans="1:30" s="21" customFormat="1" ht="16.5" customHeight="1" x14ac:dyDescent="0.2">
      <c r="A529" s="1615"/>
      <c r="B529" s="1616"/>
      <c r="C529" s="1616"/>
      <c r="D529" s="1616"/>
      <c r="E529" s="1616"/>
      <c r="F529" s="1616"/>
      <c r="G529" s="1616"/>
      <c r="H529" s="1616"/>
      <c r="I529" s="1616"/>
      <c r="J529" s="1027"/>
      <c r="K529" s="1027"/>
      <c r="L529" s="1028"/>
      <c r="M529" s="88"/>
      <c r="N529" s="953"/>
      <c r="O529" s="143"/>
      <c r="P529" s="143"/>
      <c r="Q529" s="143"/>
      <c r="R529" s="594"/>
      <c r="S529" s="143"/>
      <c r="T529" s="143"/>
      <c r="U529" s="143"/>
      <c r="V529" s="143"/>
      <c r="W529" s="30"/>
      <c r="X529" s="947"/>
      <c r="Y529" s="948"/>
      <c r="Z529" s="536"/>
      <c r="AA529" s="1000"/>
      <c r="AB529" s="537"/>
      <c r="AC529" s="537"/>
      <c r="AD529" s="537"/>
    </row>
    <row r="530" spans="1:30" s="21" customFormat="1" ht="16.5" customHeight="1" x14ac:dyDescent="0.2">
      <c r="A530" s="1615"/>
      <c r="B530" s="1616"/>
      <c r="C530" s="1616"/>
      <c r="D530" s="1616"/>
      <c r="E530" s="1616"/>
      <c r="F530" s="1616"/>
      <c r="G530" s="1616"/>
      <c r="H530" s="1616"/>
      <c r="I530" s="1616"/>
      <c r="J530" s="1027"/>
      <c r="K530" s="1027"/>
      <c r="L530" s="1028"/>
      <c r="M530" s="88"/>
      <c r="N530" s="953"/>
      <c r="O530" s="143"/>
      <c r="P530" s="143"/>
      <c r="Q530" s="143"/>
      <c r="R530" s="594"/>
      <c r="S530" s="143"/>
      <c r="T530" s="143"/>
      <c r="U530" s="143"/>
      <c r="V530" s="143"/>
      <c r="W530" s="30"/>
      <c r="X530" s="947"/>
      <c r="Y530" s="948"/>
      <c r="Z530" s="536"/>
      <c r="AA530" s="1000"/>
      <c r="AB530" s="537"/>
      <c r="AC530" s="537"/>
      <c r="AD530" s="537"/>
    </row>
    <row r="531" spans="1:30" s="21" customFormat="1" ht="16.5" customHeight="1" x14ac:dyDescent="0.2">
      <c r="A531" s="1615"/>
      <c r="B531" s="1616"/>
      <c r="C531" s="1616"/>
      <c r="D531" s="1616"/>
      <c r="E531" s="1616"/>
      <c r="F531" s="1616"/>
      <c r="G531" s="1616"/>
      <c r="H531" s="1616"/>
      <c r="I531" s="1616"/>
      <c r="J531" s="1027"/>
      <c r="K531" s="1027"/>
      <c r="L531" s="1028"/>
      <c r="M531" s="88"/>
      <c r="N531" s="953"/>
      <c r="O531" s="143"/>
      <c r="P531" s="143"/>
      <c r="Q531" s="143"/>
      <c r="R531" s="594"/>
      <c r="S531" s="143"/>
      <c r="T531" s="143"/>
      <c r="U531" s="143"/>
      <c r="V531" s="143"/>
      <c r="W531" s="30"/>
      <c r="X531" s="947"/>
      <c r="Y531" s="948"/>
      <c r="Z531" s="536"/>
      <c r="AA531" s="1000"/>
      <c r="AB531" s="537"/>
      <c r="AC531" s="537"/>
      <c r="AD531" s="537"/>
    </row>
    <row r="532" spans="1:30" s="21" customFormat="1" ht="3.75" customHeight="1" x14ac:dyDescent="0.2">
      <c r="A532" s="1617"/>
      <c r="B532" s="1618"/>
      <c r="C532" s="1618"/>
      <c r="D532" s="1618"/>
      <c r="E532" s="1618"/>
      <c r="F532" s="1618"/>
      <c r="G532" s="1618"/>
      <c r="H532" s="1618"/>
      <c r="I532" s="1618"/>
      <c r="J532" s="307"/>
      <c r="K532" s="296"/>
      <c r="L532" s="297"/>
      <c r="M532" s="88"/>
      <c r="N532" s="30"/>
      <c r="O532" s="30"/>
      <c r="P532" s="30"/>
      <c r="Q532" s="30"/>
      <c r="R532" s="30"/>
      <c r="S532" s="30"/>
      <c r="T532" s="30"/>
      <c r="U532" s="30"/>
      <c r="V532" s="4"/>
      <c r="W532" s="30"/>
      <c r="X532" s="947"/>
      <c r="Y532" s="948"/>
      <c r="Z532" s="536"/>
      <c r="AA532" s="1000"/>
      <c r="AB532" s="537"/>
      <c r="AC532" s="537"/>
      <c r="AD532" s="537"/>
    </row>
    <row r="533" spans="1:30" s="22" customFormat="1" ht="16.5" customHeight="1" x14ac:dyDescent="0.2">
      <c r="A533" s="1633">
        <v>12</v>
      </c>
      <c r="B533" s="1676" t="s">
        <v>1307</v>
      </c>
      <c r="C533" s="1676"/>
      <c r="D533" s="1676"/>
      <c r="E533" s="1676"/>
      <c r="F533" s="1676"/>
      <c r="G533" s="1676"/>
      <c r="H533" s="1676"/>
      <c r="I533" s="1677"/>
      <c r="J533" s="1151">
        <f>R533</f>
        <v>0</v>
      </c>
      <c r="K533" s="1495"/>
      <c r="L533" s="1403" t="str">
        <f>IF(J533&lt;0.6,"&lt;&lt; Insufficient control features","")</f>
        <v>&lt;&lt; Insufficient control features</v>
      </c>
      <c r="M533" s="64"/>
      <c r="N533" s="59" t="s">
        <v>236</v>
      </c>
      <c r="O533" s="47">
        <f>COUNTA(O535:O612)</f>
        <v>7</v>
      </c>
      <c r="P533" s="174">
        <f>IF(U533=TRUE,0,SUM(P535:P612)-V533)</f>
        <v>0</v>
      </c>
      <c r="Q533" s="13">
        <f>IF(U533=TRUE,O533,COUNTIF(Q535:Q613,TRUE))</f>
        <v>0</v>
      </c>
      <c r="R533" s="192">
        <f>IF(O533=Q533,1,ROUNDUP((P533+Q533)/O533,2))</f>
        <v>0</v>
      </c>
      <c r="S533" s="13" t="str">
        <f>IF(R533&gt;=$S$13,"Y","N")</f>
        <v>N</v>
      </c>
      <c r="T533" s="4"/>
      <c r="U533" s="34" t="b">
        <v>0</v>
      </c>
      <c r="V533" s="571">
        <f>COUNTIF(V535:V612,"TRUE")</f>
        <v>0</v>
      </c>
      <c r="W533" s="34" t="str">
        <f>W535&amp;W540&amp;W547&amp;W585&amp;W594&amp;W598&amp;W607</f>
        <v/>
      </c>
      <c r="X533" s="34" t="str">
        <f>X535&amp;X540&amp;X547&amp;X585&amp;X594&amp;X598&amp;X607</f>
        <v xml:space="preserve">S12.1, S12.2, S12.3, S12.4, S12.5, S12.6, S12.7, </v>
      </c>
      <c r="Y533" s="6"/>
      <c r="Z533" s="530"/>
      <c r="AA533" s="1000"/>
      <c r="AB533" s="531"/>
      <c r="AC533" s="531"/>
      <c r="AD533" s="537"/>
    </row>
    <row r="534" spans="1:30" s="22" customFormat="1" ht="15.6" customHeight="1" x14ac:dyDescent="0.2">
      <c r="A534" s="1634"/>
      <c r="B534" s="1678"/>
      <c r="C534" s="1678"/>
      <c r="D534" s="1678"/>
      <c r="E534" s="1678"/>
      <c r="F534" s="1678"/>
      <c r="G534" s="1678"/>
      <c r="H534" s="1678"/>
      <c r="I534" s="1679"/>
      <c r="J534" s="1393"/>
      <c r="K534" s="1496"/>
      <c r="L534" s="1404"/>
      <c r="M534" s="65"/>
      <c r="N534" s="62"/>
      <c r="O534" s="4"/>
      <c r="P534" s="4"/>
      <c r="Q534" s="4"/>
      <c r="R534" s="4"/>
      <c r="S534" s="4"/>
      <c r="T534" s="4"/>
      <c r="U534" s="4"/>
      <c r="V534" s="4"/>
      <c r="W534" s="6"/>
      <c r="X534" s="937"/>
      <c r="Y534" s="927" t="s">
        <v>946</v>
      </c>
      <c r="Z534" s="530"/>
      <c r="AA534" s="1000"/>
      <c r="AB534" s="531"/>
      <c r="AC534" s="531"/>
      <c r="AD534" s="531"/>
    </row>
    <row r="535" spans="1:30" s="22" customFormat="1" ht="16.5" customHeight="1" x14ac:dyDescent="0.2">
      <c r="A535" s="1620" t="s">
        <v>759</v>
      </c>
      <c r="B535" s="1386" t="s">
        <v>1328</v>
      </c>
      <c r="C535" s="1386"/>
      <c r="D535" s="1386"/>
      <c r="E535" s="1386"/>
      <c r="F535" s="1386"/>
      <c r="G535" s="1386"/>
      <c r="H535" s="1386"/>
      <c r="I535" s="1386"/>
      <c r="J535" s="119"/>
      <c r="K535" s="120"/>
      <c r="L535" s="1236"/>
      <c r="M535" s="65"/>
      <c r="N535" s="243" t="s">
        <v>755</v>
      </c>
      <c r="O535" s="66" t="b">
        <v>0</v>
      </c>
      <c r="P535" s="230">
        <f>IF(O535=TRUE,1,0)</f>
        <v>0</v>
      </c>
      <c r="Q535" s="566"/>
      <c r="R535" s="566" t="str">
        <f>IF(AND($Q$533&gt;0,$Q$533=$O$533),"NA","")</f>
        <v/>
      </c>
      <c r="S535" s="6"/>
      <c r="T535" s="6"/>
      <c r="U535" s="6"/>
      <c r="V535" s="4"/>
      <c r="W535" s="935" t="str">
        <f>IF(OR(Q535=TRUE,R535="NA"),CONCATENATE(N535," "),"")</f>
        <v/>
      </c>
      <c r="X535" s="234" t="str">
        <f>IF(OR(O535=TRUE,Q535=TRUE,R535="NA"),"",CONCATENATE(N535," "))</f>
        <v xml:space="preserve">S12.1, </v>
      </c>
      <c r="Y535" s="927" t="s">
        <v>946</v>
      </c>
      <c r="Z535" s="530"/>
      <c r="AA535" s="1000"/>
      <c r="AB535" s="531"/>
      <c r="AC535" s="531"/>
      <c r="AD535" s="531"/>
    </row>
    <row r="536" spans="1:30" s="22" customFormat="1" ht="16.5" customHeight="1" x14ac:dyDescent="0.2">
      <c r="A536" s="1620"/>
      <c r="B536" s="1386"/>
      <c r="C536" s="1386"/>
      <c r="D536" s="1386"/>
      <c r="E536" s="1386"/>
      <c r="F536" s="1386"/>
      <c r="G536" s="1386"/>
      <c r="H536" s="1386"/>
      <c r="I536" s="1386"/>
      <c r="J536" s="121"/>
      <c r="K536" s="122"/>
      <c r="L536" s="1237"/>
      <c r="M536" s="65"/>
      <c r="N536" s="243"/>
      <c r="O536" s="66"/>
      <c r="P536" s="27"/>
      <c r="Q536" s="6"/>
      <c r="R536" s="6"/>
      <c r="S536" s="6"/>
      <c r="T536" s="6"/>
      <c r="U536" s="6"/>
      <c r="V536" s="4"/>
      <c r="W536" s="4"/>
      <c r="X536" s="234"/>
      <c r="Y536" s="940"/>
      <c r="Z536" s="530"/>
      <c r="AA536" s="1000"/>
      <c r="AB536" s="531"/>
      <c r="AC536" s="531"/>
      <c r="AD536" s="531"/>
    </row>
    <row r="537" spans="1:30" s="22" customFormat="1" ht="16.5" customHeight="1" x14ac:dyDescent="0.2">
      <c r="A537" s="1620"/>
      <c r="B537" s="1386"/>
      <c r="C537" s="1386"/>
      <c r="D537" s="1386"/>
      <c r="E537" s="1386"/>
      <c r="F537" s="1386"/>
      <c r="G537" s="1386"/>
      <c r="H537" s="1386"/>
      <c r="I537" s="1386"/>
      <c r="J537" s="121"/>
      <c r="K537" s="122"/>
      <c r="L537" s="1237"/>
      <c r="M537" s="65"/>
      <c r="N537" s="243"/>
      <c r="O537" s="66"/>
      <c r="P537" s="27"/>
      <c r="Q537" s="6"/>
      <c r="R537" s="6"/>
      <c r="S537" s="6"/>
      <c r="T537" s="6"/>
      <c r="U537" s="6"/>
      <c r="V537" s="4"/>
      <c r="W537" s="4"/>
      <c r="X537" s="234"/>
      <c r="Y537" s="940"/>
      <c r="Z537" s="530"/>
      <c r="AA537" s="1000"/>
      <c r="AB537" s="531"/>
      <c r="AC537" s="531"/>
      <c r="AD537" s="531"/>
    </row>
    <row r="538" spans="1:30" s="22" customFormat="1" ht="16.5" customHeight="1" x14ac:dyDescent="0.2">
      <c r="A538" s="1620"/>
      <c r="B538" s="1386"/>
      <c r="C538" s="1386"/>
      <c r="D538" s="1386"/>
      <c r="E538" s="1386"/>
      <c r="F538" s="1386"/>
      <c r="G538" s="1386"/>
      <c r="H538" s="1386"/>
      <c r="I538" s="1386"/>
      <c r="J538" s="121"/>
      <c r="K538" s="122"/>
      <c r="L538" s="1237"/>
      <c r="M538" s="65"/>
      <c r="N538" s="243"/>
      <c r="O538" s="66"/>
      <c r="P538" s="27"/>
      <c r="Q538" s="6"/>
      <c r="R538" s="6"/>
      <c r="S538" s="6"/>
      <c r="T538" s="6"/>
      <c r="U538" s="6"/>
      <c r="V538" s="4"/>
      <c r="W538" s="4"/>
      <c r="X538" s="234"/>
      <c r="Y538" s="940"/>
      <c r="Z538" s="530"/>
      <c r="AA538" s="1000"/>
      <c r="AB538" s="531"/>
      <c r="AC538" s="531"/>
      <c r="AD538" s="531"/>
    </row>
    <row r="539" spans="1:30" s="22" customFormat="1" ht="24.75" customHeight="1" x14ac:dyDescent="0.2">
      <c r="A539" s="1474"/>
      <c r="B539" s="1387"/>
      <c r="C539" s="1387"/>
      <c r="D539" s="1387"/>
      <c r="E539" s="1387"/>
      <c r="F539" s="1387"/>
      <c r="G539" s="1387"/>
      <c r="H539" s="1387"/>
      <c r="I539" s="1387"/>
      <c r="J539" s="123"/>
      <c r="K539" s="124"/>
      <c r="L539" s="1237"/>
      <c r="M539" s="65"/>
      <c r="N539" s="243"/>
      <c r="O539" s="66"/>
      <c r="P539" s="24"/>
      <c r="Q539" s="6"/>
      <c r="R539" s="6"/>
      <c r="S539" s="6"/>
      <c r="T539" s="6"/>
      <c r="U539" s="6"/>
      <c r="V539" s="4"/>
      <c r="W539" s="6"/>
      <c r="X539" s="937"/>
      <c r="Y539" s="940"/>
      <c r="Z539" s="530"/>
      <c r="AA539" s="1000"/>
      <c r="AB539" s="531"/>
      <c r="AC539" s="531"/>
      <c r="AD539" s="531"/>
    </row>
    <row r="540" spans="1:30" s="22" customFormat="1" ht="16.5" customHeight="1" x14ac:dyDescent="0.2">
      <c r="A540" s="1619" t="s">
        <v>760</v>
      </c>
      <c r="B540" s="1675" t="s">
        <v>1319</v>
      </c>
      <c r="C540" s="1675"/>
      <c r="D540" s="1675"/>
      <c r="E540" s="1675"/>
      <c r="F540" s="1675"/>
      <c r="G540" s="1675"/>
      <c r="H540" s="1675"/>
      <c r="I540" s="1675"/>
      <c r="J540" s="125"/>
      <c r="K540" s="126"/>
      <c r="L540" s="1237"/>
      <c r="M540" s="65"/>
      <c r="N540" s="243" t="s">
        <v>811</v>
      </c>
      <c r="O540" s="66" t="b">
        <v>0</v>
      </c>
      <c r="P540" s="230">
        <f>IF(O540=TRUE,1,0)</f>
        <v>0</v>
      </c>
      <c r="Q540" s="566"/>
      <c r="R540" s="566" t="str">
        <f>IF(AND($Q$533&gt;0,$Q$533=$O$533),"NA","")</f>
        <v/>
      </c>
      <c r="S540" s="6"/>
      <c r="T540" s="6"/>
      <c r="U540" s="6"/>
      <c r="V540" s="4"/>
      <c r="W540" s="935" t="str">
        <f>IF(OR(Q540=TRUE,R540="NA"),CONCATENATE(N540," "),"")</f>
        <v/>
      </c>
      <c r="X540" s="234" t="str">
        <f>IF(OR(O540=TRUE,Q540=TRUE,R540="NA"),"",CONCATENATE(N540," "))</f>
        <v xml:space="preserve">S12.2, </v>
      </c>
      <c r="Y540" s="927" t="s">
        <v>946</v>
      </c>
      <c r="Z540" s="530"/>
      <c r="AA540" s="1000"/>
      <c r="AB540" s="531"/>
      <c r="AC540" s="531"/>
      <c r="AD540" s="531"/>
    </row>
    <row r="541" spans="1:30" s="22" customFormat="1" ht="16.5" customHeight="1" x14ac:dyDescent="0.2">
      <c r="A541" s="1343"/>
      <c r="B541" s="1675"/>
      <c r="C541" s="1675"/>
      <c r="D541" s="1675"/>
      <c r="E541" s="1675"/>
      <c r="F541" s="1675"/>
      <c r="G541" s="1675"/>
      <c r="H541" s="1675"/>
      <c r="I541" s="1675"/>
      <c r="J541" s="121"/>
      <c r="K541" s="122"/>
      <c r="L541" s="1237"/>
      <c r="M541" s="65"/>
      <c r="N541" s="243"/>
      <c r="O541" s="66"/>
      <c r="P541" s="27"/>
      <c r="Q541" s="6"/>
      <c r="R541" s="6"/>
      <c r="S541" s="6"/>
      <c r="T541" s="6"/>
      <c r="U541" s="6"/>
      <c r="V541" s="4"/>
      <c r="W541" s="4"/>
      <c r="X541" s="234"/>
      <c r="Y541" s="940"/>
      <c r="Z541" s="530"/>
      <c r="AA541" s="1000"/>
      <c r="AB541" s="531"/>
      <c r="AC541" s="531"/>
      <c r="AD541" s="531"/>
    </row>
    <row r="542" spans="1:30" s="22" customFormat="1" ht="16.5" customHeight="1" x14ac:dyDescent="0.2">
      <c r="A542" s="1343"/>
      <c r="B542" s="1675"/>
      <c r="C542" s="1675"/>
      <c r="D542" s="1675"/>
      <c r="E542" s="1675"/>
      <c r="F542" s="1675"/>
      <c r="G542" s="1675"/>
      <c r="H542" s="1675"/>
      <c r="I542" s="1675"/>
      <c r="J542" s="121"/>
      <c r="K542" s="122"/>
      <c r="L542" s="1237"/>
      <c r="M542" s="65"/>
      <c r="N542" s="243"/>
      <c r="O542" s="66"/>
      <c r="P542" s="27"/>
      <c r="Q542" s="6"/>
      <c r="R542" s="6"/>
      <c r="S542" s="6"/>
      <c r="T542" s="6"/>
      <c r="U542" s="6"/>
      <c r="V542" s="4"/>
      <c r="W542" s="4"/>
      <c r="X542" s="234"/>
      <c r="Y542" s="940"/>
      <c r="Z542" s="530"/>
      <c r="AA542" s="1000"/>
      <c r="AB542" s="531"/>
      <c r="AC542" s="531"/>
      <c r="AD542" s="531"/>
    </row>
    <row r="543" spans="1:30" s="22" customFormat="1" ht="16.5" customHeight="1" x14ac:dyDescent="0.2">
      <c r="A543" s="1343"/>
      <c r="B543" s="1675"/>
      <c r="C543" s="1675"/>
      <c r="D543" s="1675"/>
      <c r="E543" s="1675"/>
      <c r="F543" s="1675"/>
      <c r="G543" s="1675"/>
      <c r="H543" s="1675"/>
      <c r="I543" s="1675"/>
      <c r="J543" s="121"/>
      <c r="K543" s="122"/>
      <c r="L543" s="1237"/>
      <c r="M543" s="65"/>
      <c r="N543" s="243"/>
      <c r="O543" s="66"/>
      <c r="P543" s="27"/>
      <c r="Q543" s="6"/>
      <c r="R543" s="6"/>
      <c r="S543" s="6"/>
      <c r="T543" s="6"/>
      <c r="U543" s="6"/>
      <c r="V543" s="4"/>
      <c r="W543" s="4"/>
      <c r="X543" s="234"/>
      <c r="Y543" s="940"/>
      <c r="Z543" s="530"/>
      <c r="AA543" s="1000"/>
      <c r="AB543" s="531"/>
      <c r="AC543" s="531"/>
      <c r="AD543" s="531"/>
    </row>
    <row r="544" spans="1:30" s="22" customFormat="1" ht="16.5" customHeight="1" x14ac:dyDescent="0.2">
      <c r="A544" s="1343"/>
      <c r="B544" s="1675"/>
      <c r="C544" s="1675"/>
      <c r="D544" s="1675"/>
      <c r="E544" s="1675"/>
      <c r="F544" s="1675"/>
      <c r="G544" s="1675"/>
      <c r="H544" s="1675"/>
      <c r="I544" s="1675"/>
      <c r="J544" s="121"/>
      <c r="K544" s="122"/>
      <c r="L544" s="1237"/>
      <c r="M544" s="65"/>
      <c r="N544" s="243"/>
      <c r="O544" s="66"/>
      <c r="P544" s="27"/>
      <c r="Q544" s="6"/>
      <c r="R544" s="6"/>
      <c r="S544" s="6"/>
      <c r="T544" s="6"/>
      <c r="U544" s="6"/>
      <c r="V544" s="4"/>
      <c r="W544" s="4"/>
      <c r="X544" s="234"/>
      <c r="Y544" s="940"/>
      <c r="Z544" s="530"/>
      <c r="AA544" s="1000"/>
      <c r="AB544" s="531"/>
      <c r="AC544" s="531"/>
      <c r="AD544" s="531"/>
    </row>
    <row r="545" spans="1:30" s="22" customFormat="1" ht="12.75" customHeight="1" x14ac:dyDescent="0.2">
      <c r="A545" s="1343"/>
      <c r="B545" s="1675"/>
      <c r="C545" s="1675"/>
      <c r="D545" s="1675"/>
      <c r="E545" s="1675"/>
      <c r="F545" s="1675"/>
      <c r="G545" s="1675"/>
      <c r="H545" s="1675"/>
      <c r="I545" s="1675"/>
      <c r="J545" s="121"/>
      <c r="K545" s="122"/>
      <c r="L545" s="1237"/>
      <c r="M545" s="65"/>
      <c r="N545" s="243"/>
      <c r="O545" s="66"/>
      <c r="P545" s="27"/>
      <c r="Q545" s="6"/>
      <c r="R545" s="6"/>
      <c r="S545" s="6"/>
      <c r="T545" s="6"/>
      <c r="U545" s="6"/>
      <c r="V545" s="4"/>
      <c r="W545" s="4"/>
      <c r="X545" s="234"/>
      <c r="Y545" s="940"/>
      <c r="Z545" s="530"/>
      <c r="AA545" s="1000"/>
      <c r="AB545" s="531"/>
      <c r="AC545" s="531"/>
      <c r="AD545" s="531"/>
    </row>
    <row r="546" spans="1:30" s="22" customFormat="1" ht="16.5" customHeight="1" x14ac:dyDescent="0.2">
      <c r="A546" s="1344"/>
      <c r="B546" s="1675"/>
      <c r="C546" s="1675"/>
      <c r="D546" s="1675"/>
      <c r="E546" s="1675"/>
      <c r="F546" s="1675"/>
      <c r="G546" s="1675"/>
      <c r="H546" s="1675"/>
      <c r="I546" s="1675"/>
      <c r="J546" s="123"/>
      <c r="K546" s="124"/>
      <c r="L546" s="1237"/>
      <c r="M546" s="65"/>
      <c r="N546" s="243"/>
      <c r="O546" s="66"/>
      <c r="P546" s="24"/>
      <c r="Q546" s="6"/>
      <c r="R546" s="6"/>
      <c r="S546" s="6"/>
      <c r="T546" s="6"/>
      <c r="U546" s="6"/>
      <c r="V546" s="4"/>
      <c r="W546" s="6"/>
      <c r="X546" s="937"/>
      <c r="Y546" s="940"/>
      <c r="Z546" s="530"/>
      <c r="AA546" s="1000"/>
      <c r="AB546" s="531"/>
      <c r="AC546" s="531"/>
      <c r="AD546" s="531"/>
    </row>
    <row r="547" spans="1:30" s="22" customFormat="1" ht="16.5" customHeight="1" x14ac:dyDescent="0.2">
      <c r="A547" s="689" t="s">
        <v>761</v>
      </c>
      <c r="B547" s="1126" t="s">
        <v>1034</v>
      </c>
      <c r="C547" s="1126"/>
      <c r="D547" s="1126"/>
      <c r="E547" s="1126"/>
      <c r="F547" s="1126"/>
      <c r="G547" s="1126"/>
      <c r="H547" s="1126"/>
      <c r="I547" s="1126"/>
      <c r="J547" s="125"/>
      <c r="K547" s="126"/>
      <c r="L547" s="1237"/>
      <c r="M547" s="65"/>
      <c r="N547" s="243" t="s">
        <v>812</v>
      </c>
      <c r="O547" s="66" t="b">
        <v>0</v>
      </c>
      <c r="P547" s="230">
        <f>IF(O547=TRUE,1,0)</f>
        <v>0</v>
      </c>
      <c r="Q547" s="566"/>
      <c r="R547" s="566" t="str">
        <f>IF(AND($Q$533&gt;0,$Q$533=$O$533),"NA","")</f>
        <v/>
      </c>
      <c r="S547" s="6"/>
      <c r="T547" s="6"/>
      <c r="U547" s="6"/>
      <c r="V547" s="4"/>
      <c r="W547" s="935" t="str">
        <f>IF(OR(Q547=TRUE,R547="NA"),CONCATENATE(N547," "),"")</f>
        <v/>
      </c>
      <c r="X547" s="234" t="str">
        <f>IF(OR(O547=TRUE,Q547=TRUE,R547="NA"),"",CONCATENATE(N547," "))</f>
        <v xml:space="preserve">S12.3, </v>
      </c>
      <c r="Y547" s="927" t="s">
        <v>946</v>
      </c>
      <c r="Z547" s="530"/>
      <c r="AA547" s="1000"/>
      <c r="AB547" s="531"/>
      <c r="AC547" s="531"/>
      <c r="AD547" s="531"/>
    </row>
    <row r="548" spans="1:30" s="22" customFormat="1" ht="16.5" customHeight="1" x14ac:dyDescent="0.2">
      <c r="A548" s="686"/>
      <c r="B548" s="1386"/>
      <c r="C548" s="1386"/>
      <c r="D548" s="1386"/>
      <c r="E548" s="1386"/>
      <c r="F548" s="1386"/>
      <c r="G548" s="1386"/>
      <c r="H548" s="1386"/>
      <c r="I548" s="1386"/>
      <c r="J548" s="121"/>
      <c r="K548" s="122"/>
      <c r="L548" s="1237"/>
      <c r="M548" s="65"/>
      <c r="N548" s="243"/>
      <c r="O548" s="66"/>
      <c r="P548" s="27"/>
      <c r="Q548" s="6"/>
      <c r="R548" s="6"/>
      <c r="S548" s="6"/>
      <c r="T548" s="6"/>
      <c r="U548" s="6"/>
      <c r="V548" s="4"/>
      <c r="W548" s="4"/>
      <c r="X548" s="234"/>
      <c r="Y548" s="927"/>
      <c r="Z548" s="530"/>
      <c r="AA548" s="1000"/>
      <c r="AB548" s="531"/>
      <c r="AC548" s="531"/>
      <c r="AD548" s="531"/>
    </row>
    <row r="549" spans="1:30" s="22" customFormat="1" ht="11.25" customHeight="1" x14ac:dyDescent="0.2">
      <c r="A549" s="686"/>
      <c r="B549" s="1386"/>
      <c r="C549" s="1386"/>
      <c r="D549" s="1386"/>
      <c r="E549" s="1386"/>
      <c r="F549" s="1386"/>
      <c r="G549" s="1386"/>
      <c r="H549" s="1386"/>
      <c r="I549" s="1386"/>
      <c r="J549" s="121"/>
      <c r="K549" s="122"/>
      <c r="L549" s="1237"/>
      <c r="M549" s="65"/>
      <c r="N549" s="243"/>
      <c r="O549" s="66"/>
      <c r="P549" s="24"/>
      <c r="Q549" s="6"/>
      <c r="R549" s="6"/>
      <c r="S549" s="6"/>
      <c r="T549" s="6"/>
      <c r="U549" s="6"/>
      <c r="V549" s="4"/>
      <c r="W549" s="6"/>
      <c r="X549" s="937"/>
      <c r="Y549" s="940"/>
      <c r="Z549" s="530"/>
      <c r="AA549" s="1000"/>
      <c r="AB549" s="531"/>
      <c r="AC549" s="531"/>
      <c r="AD549" s="531"/>
    </row>
    <row r="550" spans="1:30" s="22" customFormat="1" ht="9.75" customHeight="1" x14ac:dyDescent="0.2">
      <c r="A550" s="686"/>
      <c r="B550" s="667"/>
      <c r="C550" s="667"/>
      <c r="D550" s="667"/>
      <c r="E550" s="667"/>
      <c r="F550" s="667"/>
      <c r="G550" s="667"/>
      <c r="H550" s="667"/>
      <c r="I550" s="667"/>
      <c r="J550" s="121"/>
      <c r="K550" s="122"/>
      <c r="L550" s="1237"/>
      <c r="M550" s="65"/>
      <c r="N550" s="243"/>
      <c r="O550" s="66"/>
      <c r="P550" s="24"/>
      <c r="Q550" s="6"/>
      <c r="R550" s="6"/>
      <c r="S550" s="6"/>
      <c r="T550" s="6"/>
      <c r="U550" s="6"/>
      <c r="V550" s="4"/>
      <c r="W550" s="6"/>
      <c r="X550" s="937"/>
      <c r="Y550" s="940"/>
      <c r="Z550" s="530"/>
      <c r="AA550" s="1000"/>
      <c r="AB550" s="531"/>
      <c r="AC550" s="531"/>
      <c r="AD550" s="531"/>
    </row>
    <row r="551" spans="1:30" s="22" customFormat="1" ht="16.5" customHeight="1" x14ac:dyDescent="0.2">
      <c r="A551" s="686"/>
      <c r="B551" s="1449" t="s">
        <v>882</v>
      </c>
      <c r="C551" s="1449"/>
      <c r="D551" s="1449"/>
      <c r="E551" s="1449"/>
      <c r="F551" s="1449"/>
      <c r="G551" s="1449"/>
      <c r="H551" s="1449"/>
      <c r="I551" s="1449"/>
      <c r="J551" s="121"/>
      <c r="K551" s="122"/>
      <c r="L551" s="1237"/>
      <c r="M551" s="65"/>
      <c r="N551" s="243"/>
      <c r="O551" s="66"/>
      <c r="P551" s="24"/>
      <c r="Q551" s="6"/>
      <c r="R551" s="6"/>
      <c r="S551" s="6"/>
      <c r="T551" s="6"/>
      <c r="U551" s="6"/>
      <c r="V551" s="4"/>
      <c r="W551" s="6"/>
      <c r="X551" s="937"/>
      <c r="Y551" s="940"/>
      <c r="Z551" s="530"/>
      <c r="AA551" s="1000"/>
      <c r="AB551" s="531"/>
      <c r="AC551" s="531"/>
      <c r="AD551" s="531"/>
    </row>
    <row r="552" spans="1:30" s="22" customFormat="1" ht="16.5" customHeight="1" x14ac:dyDescent="0.2">
      <c r="A552" s="626"/>
      <c r="B552" s="667" t="s">
        <v>0</v>
      </c>
      <c r="C552" s="1386" t="s">
        <v>1035</v>
      </c>
      <c r="D552" s="1386"/>
      <c r="E552" s="1386"/>
      <c r="F552" s="1386"/>
      <c r="G552" s="1386"/>
      <c r="H552" s="1386"/>
      <c r="I552" s="1386"/>
      <c r="J552" s="121"/>
      <c r="K552" s="122"/>
      <c r="L552" s="1237"/>
      <c r="M552" s="65"/>
      <c r="N552" s="243"/>
      <c r="O552" s="66"/>
      <c r="P552" s="24"/>
      <c r="Q552" s="6"/>
      <c r="R552" s="6"/>
      <c r="S552" s="6"/>
      <c r="T552" s="6"/>
      <c r="U552" s="6"/>
      <c r="V552" s="4"/>
      <c r="W552" s="6"/>
      <c r="X552" s="937"/>
      <c r="Y552" s="940"/>
      <c r="Z552" s="530"/>
      <c r="AA552" s="1000"/>
      <c r="AB552" s="531"/>
      <c r="AC552" s="531"/>
      <c r="AD552" s="531"/>
    </row>
    <row r="553" spans="1:30" s="22" customFormat="1" ht="16.5" customHeight="1" x14ac:dyDescent="0.2">
      <c r="A553" s="626"/>
      <c r="B553" s="667"/>
      <c r="C553" s="1386"/>
      <c r="D553" s="1386"/>
      <c r="E553" s="1386"/>
      <c r="F553" s="1386"/>
      <c r="G553" s="1386"/>
      <c r="H553" s="1386"/>
      <c r="I553" s="1386"/>
      <c r="J553" s="121"/>
      <c r="K553" s="122"/>
      <c r="L553" s="1237"/>
      <c r="M553" s="65"/>
      <c r="N553" s="243"/>
      <c r="O553" s="66"/>
      <c r="P553" s="24"/>
      <c r="Q553" s="6"/>
      <c r="R553" s="6"/>
      <c r="S553" s="6"/>
      <c r="T553" s="6"/>
      <c r="U553" s="6"/>
      <c r="V553" s="4"/>
      <c r="W553" s="6"/>
      <c r="X553" s="937"/>
      <c r="Y553" s="940"/>
      <c r="Z553" s="530"/>
      <c r="AA553" s="1000"/>
      <c r="AB553" s="531"/>
      <c r="AC553" s="531"/>
      <c r="AD553" s="531"/>
    </row>
    <row r="554" spans="1:30" s="22" customFormat="1" ht="16.5" customHeight="1" x14ac:dyDescent="0.2">
      <c r="A554" s="626"/>
      <c r="B554" s="667"/>
      <c r="C554" s="1386"/>
      <c r="D554" s="1386"/>
      <c r="E554" s="1386"/>
      <c r="F554" s="1386"/>
      <c r="G554" s="1386"/>
      <c r="H554" s="1386"/>
      <c r="I554" s="1386"/>
      <c r="J554" s="121"/>
      <c r="K554" s="122"/>
      <c r="L554" s="1237"/>
      <c r="M554" s="65"/>
      <c r="N554" s="243"/>
      <c r="O554" s="66"/>
      <c r="P554" s="24"/>
      <c r="Q554" s="6"/>
      <c r="R554" s="6"/>
      <c r="S554" s="6"/>
      <c r="T554" s="6"/>
      <c r="U554" s="6"/>
      <c r="V554" s="4"/>
      <c r="W554" s="6"/>
      <c r="X554" s="937"/>
      <c r="Y554" s="940"/>
      <c r="Z554" s="530"/>
      <c r="AA554" s="1000"/>
      <c r="AB554" s="531"/>
      <c r="AC554" s="531"/>
      <c r="AD554" s="531"/>
    </row>
    <row r="555" spans="1:30" s="22" customFormat="1" ht="16.5" customHeight="1" x14ac:dyDescent="0.2">
      <c r="A555" s="626"/>
      <c r="B555" s="667" t="s">
        <v>1</v>
      </c>
      <c r="C555" s="1386" t="s">
        <v>1308</v>
      </c>
      <c r="D555" s="1386"/>
      <c r="E555" s="1386"/>
      <c r="F555" s="1386"/>
      <c r="G555" s="1386"/>
      <c r="H555" s="1386"/>
      <c r="I555" s="1386"/>
      <c r="J555" s="121"/>
      <c r="K555" s="122"/>
      <c r="L555" s="1237"/>
      <c r="M555" s="65"/>
      <c r="N555" s="243"/>
      <c r="O555" s="66"/>
      <c r="P555" s="24"/>
      <c r="Q555" s="6"/>
      <c r="R555" s="6"/>
      <c r="S555" s="6"/>
      <c r="T555" s="6"/>
      <c r="U555" s="6"/>
      <c r="V555" s="4"/>
      <c r="W555" s="6"/>
      <c r="X555" s="937"/>
      <c r="Y555" s="940"/>
      <c r="Z555" s="530"/>
      <c r="AA555" s="1000"/>
      <c r="AB555" s="531"/>
      <c r="AC555" s="531"/>
      <c r="AD555" s="531"/>
    </row>
    <row r="556" spans="1:30" s="22" customFormat="1" ht="16.5" customHeight="1" x14ac:dyDescent="0.2">
      <c r="A556" s="626"/>
      <c r="B556" s="667"/>
      <c r="C556" s="1386"/>
      <c r="D556" s="1386"/>
      <c r="E556" s="1386"/>
      <c r="F556" s="1386"/>
      <c r="G556" s="1386"/>
      <c r="H556" s="1386"/>
      <c r="I556" s="1386"/>
      <c r="J556" s="121"/>
      <c r="K556" s="122"/>
      <c r="L556" s="1237"/>
      <c r="M556" s="65"/>
      <c r="N556" s="243"/>
      <c r="O556" s="66"/>
      <c r="P556" s="24"/>
      <c r="Q556" s="6"/>
      <c r="R556" s="6"/>
      <c r="S556" s="6"/>
      <c r="T556" s="6"/>
      <c r="U556" s="6"/>
      <c r="V556" s="4"/>
      <c r="W556" s="6"/>
      <c r="X556" s="937"/>
      <c r="Y556" s="940"/>
      <c r="Z556" s="530"/>
      <c r="AA556" s="1000"/>
      <c r="AB556" s="531"/>
      <c r="AC556" s="531"/>
      <c r="AD556" s="531"/>
    </row>
    <row r="557" spans="1:30" s="22" customFormat="1" ht="16.5" customHeight="1" x14ac:dyDescent="0.2">
      <c r="A557" s="626"/>
      <c r="B557" s="667"/>
      <c r="C557" s="1386"/>
      <c r="D557" s="1386"/>
      <c r="E557" s="1386"/>
      <c r="F557" s="1386"/>
      <c r="G557" s="1386"/>
      <c r="H557" s="1386"/>
      <c r="I557" s="1386"/>
      <c r="J557" s="121"/>
      <c r="K557" s="122"/>
      <c r="L557" s="1237"/>
      <c r="M557" s="65"/>
      <c r="N557" s="243"/>
      <c r="O557" s="66"/>
      <c r="P557" s="24"/>
      <c r="Q557" s="6"/>
      <c r="R557" s="6"/>
      <c r="S557" s="6"/>
      <c r="T557" s="6"/>
      <c r="U557" s="6"/>
      <c r="V557" s="4"/>
      <c r="W557" s="6"/>
      <c r="X557" s="937"/>
      <c r="Y557" s="940"/>
      <c r="Z557" s="530"/>
      <c r="AA557" s="1000"/>
      <c r="AB557" s="531"/>
      <c r="AC557" s="531"/>
      <c r="AD557" s="531"/>
    </row>
    <row r="558" spans="1:30" s="22" customFormat="1" ht="16.5" customHeight="1" x14ac:dyDescent="0.2">
      <c r="A558" s="626"/>
      <c r="B558" s="667" t="s">
        <v>3</v>
      </c>
      <c r="C558" s="1386" t="s">
        <v>859</v>
      </c>
      <c r="D558" s="1386"/>
      <c r="E558" s="1386"/>
      <c r="F558" s="1386"/>
      <c r="G558" s="1386"/>
      <c r="H558" s="1386"/>
      <c r="I558" s="1386"/>
      <c r="J558" s="121"/>
      <c r="K558" s="122"/>
      <c r="L558" s="1237"/>
      <c r="M558" s="65"/>
      <c r="N558" s="243"/>
      <c r="O558" s="66"/>
      <c r="P558" s="24"/>
      <c r="Q558" s="6"/>
      <c r="R558" s="6"/>
      <c r="S558" s="6"/>
      <c r="T558" s="6"/>
      <c r="U558" s="6"/>
      <c r="V558" s="4"/>
      <c r="W558" s="6"/>
      <c r="X558" s="937"/>
      <c r="Y558" s="940"/>
      <c r="Z558" s="530"/>
      <c r="AA558" s="1000"/>
      <c r="AB558" s="531"/>
      <c r="AC558" s="531"/>
      <c r="AD558" s="531"/>
    </row>
    <row r="559" spans="1:30" s="22" customFormat="1" ht="16.5" customHeight="1" x14ac:dyDescent="0.2">
      <c r="A559" s="626"/>
      <c r="B559" s="667"/>
      <c r="C559" s="1386"/>
      <c r="D559" s="1386"/>
      <c r="E559" s="1386"/>
      <c r="F559" s="1386"/>
      <c r="G559" s="1386"/>
      <c r="H559" s="1386"/>
      <c r="I559" s="1386"/>
      <c r="J559" s="121"/>
      <c r="K559" s="122"/>
      <c r="L559" s="1237"/>
      <c r="M559" s="65"/>
      <c r="N559" s="243"/>
      <c r="O559" s="66"/>
      <c r="P559" s="24"/>
      <c r="Q559" s="6"/>
      <c r="R559" s="6"/>
      <c r="S559" s="6"/>
      <c r="T559" s="6"/>
      <c r="U559" s="6"/>
      <c r="V559" s="4"/>
      <c r="W559" s="6"/>
      <c r="X559" s="937"/>
      <c r="Y559" s="940"/>
      <c r="Z559" s="530"/>
      <c r="AA559" s="1000"/>
      <c r="AB559" s="531"/>
      <c r="AC559" s="531"/>
      <c r="AD559" s="531"/>
    </row>
    <row r="560" spans="1:30" s="22" customFormat="1" ht="16.5" customHeight="1" x14ac:dyDescent="0.2">
      <c r="A560" s="626"/>
      <c r="B560" s="667"/>
      <c r="C560" s="1386"/>
      <c r="D560" s="1386"/>
      <c r="E560" s="1386"/>
      <c r="F560" s="1386"/>
      <c r="G560" s="1386"/>
      <c r="H560" s="1386"/>
      <c r="I560" s="1386"/>
      <c r="J560" s="121"/>
      <c r="K560" s="122"/>
      <c r="L560" s="1237"/>
      <c r="M560" s="65"/>
      <c r="N560" s="243"/>
      <c r="O560" s="66"/>
      <c r="P560" s="24"/>
      <c r="Q560" s="6"/>
      <c r="R560" s="6"/>
      <c r="S560" s="6"/>
      <c r="T560" s="6"/>
      <c r="U560" s="6"/>
      <c r="V560" s="4"/>
      <c r="W560" s="6"/>
      <c r="X560" s="937"/>
      <c r="Y560" s="940"/>
      <c r="Z560" s="530"/>
      <c r="AA560" s="1000"/>
      <c r="AB560" s="531"/>
      <c r="AC560" s="531"/>
      <c r="AD560" s="531"/>
    </row>
    <row r="561" spans="1:30" s="22" customFormat="1" ht="16.5" customHeight="1" x14ac:dyDescent="0.2">
      <c r="A561" s="626"/>
      <c r="B561" s="667"/>
      <c r="C561" s="1386"/>
      <c r="D561" s="1386"/>
      <c r="E561" s="1386"/>
      <c r="F561" s="1386"/>
      <c r="G561" s="1386"/>
      <c r="H561" s="1386"/>
      <c r="I561" s="1386"/>
      <c r="J561" s="121"/>
      <c r="K561" s="122"/>
      <c r="L561" s="1237"/>
      <c r="M561" s="65"/>
      <c r="N561" s="243"/>
      <c r="O561" s="66"/>
      <c r="P561" s="24"/>
      <c r="Q561" s="6"/>
      <c r="R561" s="6"/>
      <c r="S561" s="6"/>
      <c r="T561" s="6"/>
      <c r="U561" s="6"/>
      <c r="V561" s="4"/>
      <c r="W561" s="6"/>
      <c r="X561" s="937"/>
      <c r="Y561" s="940"/>
      <c r="Z561" s="530"/>
      <c r="AA561" s="1000"/>
      <c r="AB561" s="531"/>
      <c r="AC561" s="531"/>
      <c r="AD561" s="531"/>
    </row>
    <row r="562" spans="1:30" s="22" customFormat="1" ht="16.5" customHeight="1" x14ac:dyDescent="0.2">
      <c r="A562" s="626"/>
      <c r="B562" s="667" t="s">
        <v>4</v>
      </c>
      <c r="C562" s="1386" t="s">
        <v>1036</v>
      </c>
      <c r="D562" s="1386"/>
      <c r="E562" s="1386"/>
      <c r="F562" s="1386"/>
      <c r="G562" s="1386"/>
      <c r="H562" s="1386"/>
      <c r="I562" s="1386"/>
      <c r="J562" s="121"/>
      <c r="K562" s="122"/>
      <c r="L562" s="1237"/>
      <c r="M562" s="65"/>
      <c r="N562" s="243"/>
      <c r="O562" s="66"/>
      <c r="P562" s="24"/>
      <c r="Q562" s="6"/>
      <c r="R562" s="6"/>
      <c r="S562" s="6"/>
      <c r="T562" s="6"/>
      <c r="U562" s="6"/>
      <c r="V562" s="4"/>
      <c r="W562" s="6"/>
      <c r="X562" s="937"/>
      <c r="Y562" s="940"/>
      <c r="Z562" s="530"/>
      <c r="AA562" s="1000"/>
      <c r="AB562" s="531"/>
      <c r="AC562" s="531"/>
      <c r="AD562" s="531"/>
    </row>
    <row r="563" spans="1:30" s="22" customFormat="1" ht="16.5" customHeight="1" x14ac:dyDescent="0.2">
      <c r="A563" s="626"/>
      <c r="B563" s="667"/>
      <c r="C563" s="1386"/>
      <c r="D563" s="1386"/>
      <c r="E563" s="1386"/>
      <c r="F563" s="1386"/>
      <c r="G563" s="1386"/>
      <c r="H563" s="1386"/>
      <c r="I563" s="1386"/>
      <c r="J563" s="121"/>
      <c r="K563" s="122"/>
      <c r="L563" s="1237"/>
      <c r="M563" s="65"/>
      <c r="N563" s="243"/>
      <c r="O563" s="66"/>
      <c r="P563" s="24"/>
      <c r="Q563" s="6"/>
      <c r="R563" s="6"/>
      <c r="S563" s="6"/>
      <c r="T563" s="6"/>
      <c r="U563" s="6"/>
      <c r="V563" s="4"/>
      <c r="W563" s="6"/>
      <c r="X563" s="937"/>
      <c r="Y563" s="940"/>
      <c r="Z563" s="530"/>
      <c r="AA563" s="1000"/>
      <c r="AB563" s="531"/>
      <c r="AC563" s="531"/>
      <c r="AD563" s="531"/>
    </row>
    <row r="564" spans="1:30" s="22" customFormat="1" ht="16.5" customHeight="1" x14ac:dyDescent="0.2">
      <c r="A564" s="626"/>
      <c r="B564" s="667"/>
      <c r="C564" s="1386"/>
      <c r="D564" s="1386"/>
      <c r="E564" s="1386"/>
      <c r="F564" s="1386"/>
      <c r="G564" s="1386"/>
      <c r="H564" s="1386"/>
      <c r="I564" s="1386"/>
      <c r="J564" s="121"/>
      <c r="K564" s="122"/>
      <c r="L564" s="1237"/>
      <c r="M564" s="65"/>
      <c r="N564" s="243"/>
      <c r="O564" s="66"/>
      <c r="P564" s="24"/>
      <c r="Q564" s="6"/>
      <c r="R564" s="6"/>
      <c r="S564" s="6"/>
      <c r="T564" s="6"/>
      <c r="U564" s="6"/>
      <c r="V564" s="4"/>
      <c r="W564" s="6"/>
      <c r="X564" s="937"/>
      <c r="Y564" s="940"/>
      <c r="Z564" s="530"/>
      <c r="AA564" s="1000"/>
      <c r="AB564" s="531"/>
      <c r="AC564" s="531"/>
      <c r="AD564" s="531"/>
    </row>
    <row r="565" spans="1:30" s="22" customFormat="1" ht="16.5" customHeight="1" x14ac:dyDescent="0.2">
      <c r="A565" s="626"/>
      <c r="B565" s="667"/>
      <c r="C565" s="1386"/>
      <c r="D565" s="1386"/>
      <c r="E565" s="1386"/>
      <c r="F565" s="1386"/>
      <c r="G565" s="1386"/>
      <c r="H565" s="1386"/>
      <c r="I565" s="1386"/>
      <c r="J565" s="121"/>
      <c r="K565" s="122"/>
      <c r="L565" s="1237"/>
      <c r="M565" s="65"/>
      <c r="N565" s="243"/>
      <c r="O565" s="66"/>
      <c r="P565" s="24"/>
      <c r="Q565" s="6"/>
      <c r="R565" s="6"/>
      <c r="S565" s="6"/>
      <c r="T565" s="6"/>
      <c r="U565" s="6"/>
      <c r="V565" s="4"/>
      <c r="W565" s="6"/>
      <c r="X565" s="937"/>
      <c r="Y565" s="940"/>
      <c r="Z565" s="530"/>
      <c r="AA565" s="1000"/>
      <c r="AB565" s="531"/>
      <c r="AC565" s="531"/>
      <c r="AD565" s="531"/>
    </row>
    <row r="566" spans="1:30" s="22" customFormat="1" ht="15.6" customHeight="1" x14ac:dyDescent="0.2">
      <c r="A566" s="627"/>
      <c r="B566" s="1026"/>
      <c r="C566" s="1387"/>
      <c r="D566" s="1387"/>
      <c r="E566" s="1387"/>
      <c r="F566" s="1387"/>
      <c r="G566" s="1387"/>
      <c r="H566" s="1387"/>
      <c r="I566" s="1387"/>
      <c r="J566" s="123"/>
      <c r="K566" s="124"/>
      <c r="L566" s="1237"/>
      <c r="M566" s="65"/>
      <c r="N566" s="243"/>
      <c r="O566" s="66"/>
      <c r="P566" s="24"/>
      <c r="Q566" s="6"/>
      <c r="R566" s="6"/>
      <c r="S566" s="6"/>
      <c r="T566" s="6"/>
      <c r="U566" s="6"/>
      <c r="V566" s="4"/>
      <c r="W566" s="6"/>
      <c r="X566" s="937"/>
      <c r="Y566" s="940"/>
      <c r="Z566" s="530"/>
      <c r="AA566" s="1000"/>
      <c r="AB566" s="531"/>
      <c r="AC566" s="531"/>
      <c r="AD566" s="531"/>
    </row>
    <row r="567" spans="1:30" s="22" customFormat="1" ht="16.5" customHeight="1" x14ac:dyDescent="0.2">
      <c r="A567" s="626"/>
      <c r="B567" s="667" t="s">
        <v>764</v>
      </c>
      <c r="C567" s="1386" t="s">
        <v>860</v>
      </c>
      <c r="D567" s="1386"/>
      <c r="E567" s="1386"/>
      <c r="F567" s="1386"/>
      <c r="G567" s="1386"/>
      <c r="H567" s="1386"/>
      <c r="I567" s="1386"/>
      <c r="J567" s="121"/>
      <c r="K567" s="122"/>
      <c r="L567" s="1224"/>
      <c r="M567" s="65"/>
      <c r="N567" s="243"/>
      <c r="O567" s="66"/>
      <c r="P567" s="24"/>
      <c r="Q567" s="6"/>
      <c r="R567" s="6"/>
      <c r="S567" s="6"/>
      <c r="T567" s="6"/>
      <c r="U567" s="6"/>
      <c r="V567" s="4"/>
      <c r="W567" s="6"/>
      <c r="X567" s="937"/>
      <c r="Y567" s="940"/>
      <c r="Z567" s="530"/>
      <c r="AA567" s="1000"/>
      <c r="AB567" s="531"/>
      <c r="AC567" s="531"/>
      <c r="AD567" s="531"/>
    </row>
    <row r="568" spans="1:30" s="22" customFormat="1" ht="16.5" customHeight="1" x14ac:dyDescent="0.2">
      <c r="A568" s="626"/>
      <c r="B568" s="667"/>
      <c r="C568" s="1386"/>
      <c r="D568" s="1386"/>
      <c r="E568" s="1386"/>
      <c r="F568" s="1386"/>
      <c r="G568" s="1386"/>
      <c r="H568" s="1386"/>
      <c r="I568" s="1386"/>
      <c r="J568" s="121"/>
      <c r="K568" s="122"/>
      <c r="L568" s="1237"/>
      <c r="M568" s="65"/>
      <c r="N568" s="243"/>
      <c r="O568" s="66"/>
      <c r="P568" s="24"/>
      <c r="Q568" s="6"/>
      <c r="R568" s="6"/>
      <c r="S568" s="6"/>
      <c r="T568" s="6"/>
      <c r="U568" s="6"/>
      <c r="V568" s="4"/>
      <c r="W568" s="6"/>
      <c r="X568" s="937"/>
      <c r="Y568" s="940"/>
      <c r="Z568" s="530"/>
      <c r="AA568" s="1000"/>
      <c r="AB568" s="531"/>
      <c r="AC568" s="531"/>
      <c r="AD568" s="531"/>
    </row>
    <row r="569" spans="1:30" s="22" customFormat="1" ht="16.5" customHeight="1" x14ac:dyDescent="0.2">
      <c r="A569" s="626"/>
      <c r="B569" s="667"/>
      <c r="C569" s="1386"/>
      <c r="D569" s="1386"/>
      <c r="E569" s="1386"/>
      <c r="F569" s="1386"/>
      <c r="G569" s="1386"/>
      <c r="H569" s="1386"/>
      <c r="I569" s="1386"/>
      <c r="J569" s="121"/>
      <c r="K569" s="122"/>
      <c r="L569" s="1237"/>
      <c r="M569" s="65"/>
      <c r="N569" s="243"/>
      <c r="O569" s="66"/>
      <c r="P569" s="24"/>
      <c r="Q569" s="6"/>
      <c r="R569" s="6"/>
      <c r="S569" s="6"/>
      <c r="T569" s="6"/>
      <c r="U569" s="6"/>
      <c r="V569" s="4"/>
      <c r="W569" s="6"/>
      <c r="X569" s="937"/>
      <c r="Y569" s="940"/>
      <c r="Z569" s="530"/>
      <c r="AA569" s="1000"/>
      <c r="AB569" s="531"/>
      <c r="AC569" s="531"/>
      <c r="AD569" s="531"/>
    </row>
    <row r="570" spans="1:30" s="22" customFormat="1" ht="16.5" customHeight="1" x14ac:dyDescent="0.2">
      <c r="A570" s="626"/>
      <c r="B570" s="667"/>
      <c r="C570" s="1386"/>
      <c r="D570" s="1386"/>
      <c r="E570" s="1386"/>
      <c r="F570" s="1386"/>
      <c r="G570" s="1386"/>
      <c r="H570" s="1386"/>
      <c r="I570" s="1386"/>
      <c r="J570" s="121"/>
      <c r="K570" s="122"/>
      <c r="L570" s="1237"/>
      <c r="M570" s="65"/>
      <c r="N570" s="243"/>
      <c r="O570" s="66"/>
      <c r="P570" s="24"/>
      <c r="Q570" s="6"/>
      <c r="R570" s="6"/>
      <c r="S570" s="6"/>
      <c r="T570" s="6"/>
      <c r="U570" s="6"/>
      <c r="V570" s="4"/>
      <c r="W570" s="6"/>
      <c r="X570" s="937"/>
      <c r="Y570" s="940"/>
      <c r="Z570" s="530"/>
      <c r="AA570" s="1000"/>
      <c r="AB570" s="531"/>
      <c r="AC570" s="531"/>
      <c r="AD570" s="531"/>
    </row>
    <row r="571" spans="1:30" s="22" customFormat="1" ht="16.5" customHeight="1" x14ac:dyDescent="0.2">
      <c r="A571" s="626"/>
      <c r="B571" s="667"/>
      <c r="C571" s="1386"/>
      <c r="D571" s="1386"/>
      <c r="E571" s="1386"/>
      <c r="F571" s="1386"/>
      <c r="G571" s="1386"/>
      <c r="H571" s="1386"/>
      <c r="I571" s="1386"/>
      <c r="J571" s="121"/>
      <c r="K571" s="122"/>
      <c r="L571" s="1237"/>
      <c r="M571" s="65"/>
      <c r="N571" s="243"/>
      <c r="O571" s="66"/>
      <c r="P571" s="24"/>
      <c r="Q571" s="6"/>
      <c r="R571" s="6"/>
      <c r="S571" s="6"/>
      <c r="T571" s="6"/>
      <c r="U571" s="6"/>
      <c r="V571" s="4"/>
      <c r="W571" s="6"/>
      <c r="X571" s="937"/>
      <c r="Y571" s="940"/>
      <c r="Z571" s="530"/>
      <c r="AA571" s="1000"/>
      <c r="AB571" s="531"/>
      <c r="AC571" s="531"/>
      <c r="AD571" s="531"/>
    </row>
    <row r="572" spans="1:30" s="22" customFormat="1" x14ac:dyDescent="0.2">
      <c r="A572" s="626"/>
      <c r="B572" s="667"/>
      <c r="C572" s="1386"/>
      <c r="D572" s="1386"/>
      <c r="E572" s="1386"/>
      <c r="F572" s="1386"/>
      <c r="G572" s="1386"/>
      <c r="H572" s="1386"/>
      <c r="I572" s="1386"/>
      <c r="J572" s="121"/>
      <c r="K572" s="122"/>
      <c r="L572" s="1237"/>
      <c r="M572" s="65"/>
      <c r="N572" s="243"/>
      <c r="O572" s="66"/>
      <c r="P572" s="24"/>
      <c r="Q572" s="6"/>
      <c r="R572" s="6"/>
      <c r="S572" s="6"/>
      <c r="T572" s="6"/>
      <c r="U572" s="6"/>
      <c r="V572" s="4"/>
      <c r="W572" s="6"/>
      <c r="X572" s="937"/>
      <c r="Y572" s="940"/>
      <c r="Z572" s="530"/>
      <c r="AA572" s="1000"/>
      <c r="AB572" s="531"/>
      <c r="AC572" s="531"/>
      <c r="AD572" s="531"/>
    </row>
    <row r="573" spans="1:30" s="22" customFormat="1" ht="16.5" customHeight="1" x14ac:dyDescent="0.2">
      <c r="A573" s="626"/>
      <c r="B573" s="667" t="s">
        <v>789</v>
      </c>
      <c r="C573" s="1386" t="s">
        <v>1087</v>
      </c>
      <c r="D573" s="1386"/>
      <c r="E573" s="1386"/>
      <c r="F573" s="1386"/>
      <c r="G573" s="1386"/>
      <c r="H573" s="1386"/>
      <c r="I573" s="1386"/>
      <c r="J573" s="121"/>
      <c r="K573" s="122"/>
      <c r="L573" s="1237"/>
      <c r="M573" s="65"/>
      <c r="N573" s="243"/>
      <c r="O573" s="66"/>
      <c r="P573" s="24"/>
      <c r="Q573" s="6"/>
      <c r="R573" s="6"/>
      <c r="S573" s="6"/>
      <c r="T573" s="6"/>
      <c r="U573" s="6"/>
      <c r="V573" s="4"/>
      <c r="W573" s="6"/>
      <c r="X573" s="937"/>
      <c r="Y573" s="940"/>
      <c r="Z573" s="530"/>
      <c r="AA573" s="1000"/>
      <c r="AB573" s="531"/>
      <c r="AC573" s="531"/>
      <c r="AD573" s="531"/>
    </row>
    <row r="574" spans="1:30" s="22" customFormat="1" ht="16.5" customHeight="1" x14ac:dyDescent="0.2">
      <c r="A574" s="626"/>
      <c r="B574" s="667"/>
      <c r="C574" s="1386"/>
      <c r="D574" s="1386"/>
      <c r="E574" s="1386"/>
      <c r="F574" s="1386"/>
      <c r="G574" s="1386"/>
      <c r="H574" s="1386"/>
      <c r="I574" s="1386"/>
      <c r="J574" s="121"/>
      <c r="K574" s="122"/>
      <c r="L574" s="1237"/>
      <c r="M574" s="65"/>
      <c r="N574" s="243"/>
      <c r="O574" s="66"/>
      <c r="P574" s="24"/>
      <c r="Q574" s="6"/>
      <c r="R574" s="6"/>
      <c r="S574" s="6"/>
      <c r="T574" s="6"/>
      <c r="U574" s="6"/>
      <c r="V574" s="4"/>
      <c r="W574" s="6"/>
      <c r="X574" s="937"/>
      <c r="Y574" s="940"/>
      <c r="Z574" s="530"/>
      <c r="AA574" s="1000"/>
      <c r="AB574" s="531"/>
      <c r="AC574" s="531"/>
      <c r="AD574" s="531"/>
    </row>
    <row r="575" spans="1:30" s="22" customFormat="1" ht="16.5" customHeight="1" x14ac:dyDescent="0.2">
      <c r="A575" s="626"/>
      <c r="B575" s="667"/>
      <c r="C575" s="1386"/>
      <c r="D575" s="1386"/>
      <c r="E575" s="1386"/>
      <c r="F575" s="1386"/>
      <c r="G575" s="1386"/>
      <c r="H575" s="1386"/>
      <c r="I575" s="1386"/>
      <c r="J575" s="121"/>
      <c r="K575" s="122"/>
      <c r="L575" s="1237"/>
      <c r="M575" s="65"/>
      <c r="N575" s="243"/>
      <c r="O575" s="66"/>
      <c r="P575" s="24"/>
      <c r="Q575" s="6"/>
      <c r="R575" s="6"/>
      <c r="S575" s="6"/>
      <c r="T575" s="6"/>
      <c r="U575" s="6"/>
      <c r="V575" s="4"/>
      <c r="W575" s="6"/>
      <c r="X575" s="937"/>
      <c r="Y575" s="940"/>
      <c r="Z575" s="530"/>
      <c r="AA575" s="1000"/>
      <c r="AB575" s="531"/>
      <c r="AC575" s="531"/>
      <c r="AD575" s="531"/>
    </row>
    <row r="576" spans="1:30" s="22" customFormat="1" ht="16.5" customHeight="1" x14ac:dyDescent="0.2">
      <c r="A576" s="626"/>
      <c r="B576" s="667" t="s">
        <v>861</v>
      </c>
      <c r="C576" s="1386" t="s">
        <v>862</v>
      </c>
      <c r="D576" s="1386"/>
      <c r="E576" s="1386"/>
      <c r="F576" s="1386"/>
      <c r="G576" s="1386"/>
      <c r="H576" s="1386"/>
      <c r="I576" s="1386"/>
      <c r="J576" s="121"/>
      <c r="K576" s="122"/>
      <c r="L576" s="1237"/>
      <c r="M576" s="65"/>
      <c r="N576" s="243"/>
      <c r="O576" s="66"/>
      <c r="P576" s="24"/>
      <c r="Q576" s="6"/>
      <c r="R576" s="6"/>
      <c r="S576" s="6"/>
      <c r="T576" s="6"/>
      <c r="U576" s="6"/>
      <c r="V576" s="4"/>
      <c r="W576" s="6"/>
      <c r="X576" s="937"/>
      <c r="Y576" s="940"/>
      <c r="Z576" s="530"/>
      <c r="AA576" s="1000"/>
      <c r="AB576" s="531"/>
      <c r="AC576" s="531"/>
      <c r="AD576" s="531"/>
    </row>
    <row r="577" spans="1:30" s="22" customFormat="1" ht="16.5" customHeight="1" x14ac:dyDescent="0.2">
      <c r="A577" s="626"/>
      <c r="B577" s="667"/>
      <c r="C577" s="1386"/>
      <c r="D577" s="1386"/>
      <c r="E577" s="1386"/>
      <c r="F577" s="1386"/>
      <c r="G577" s="1386"/>
      <c r="H577" s="1386"/>
      <c r="I577" s="1386"/>
      <c r="J577" s="121"/>
      <c r="K577" s="122"/>
      <c r="L577" s="1237"/>
      <c r="M577" s="65"/>
      <c r="N577" s="243"/>
      <c r="O577" s="66"/>
      <c r="P577" s="24"/>
      <c r="Q577" s="6"/>
      <c r="R577" s="6"/>
      <c r="S577" s="6"/>
      <c r="T577" s="6"/>
      <c r="U577" s="6"/>
      <c r="V577" s="4"/>
      <c r="W577" s="6"/>
      <c r="X577" s="937"/>
      <c r="Y577" s="940"/>
      <c r="Z577" s="530"/>
      <c r="AA577" s="1000"/>
      <c r="AB577" s="531"/>
      <c r="AC577" s="531"/>
      <c r="AD577" s="531"/>
    </row>
    <row r="578" spans="1:30" s="22" customFormat="1" ht="16.5" customHeight="1" x14ac:dyDescent="0.2">
      <c r="A578" s="626"/>
      <c r="B578" s="667"/>
      <c r="C578" s="1386"/>
      <c r="D578" s="1386"/>
      <c r="E578" s="1386"/>
      <c r="F578" s="1386"/>
      <c r="G578" s="1386"/>
      <c r="H578" s="1386"/>
      <c r="I578" s="1386"/>
      <c r="J578" s="121"/>
      <c r="K578" s="122"/>
      <c r="L578" s="1237"/>
      <c r="M578" s="65"/>
      <c r="N578" s="243"/>
      <c r="O578" s="66"/>
      <c r="P578" s="24"/>
      <c r="Q578" s="6"/>
      <c r="R578" s="6"/>
      <c r="S578" s="6"/>
      <c r="T578" s="6"/>
      <c r="U578" s="6"/>
      <c r="V578" s="4"/>
      <c r="W578" s="6"/>
      <c r="X578" s="937"/>
      <c r="Y578" s="940"/>
      <c r="Z578" s="530"/>
      <c r="AA578" s="1000"/>
      <c r="AB578" s="531"/>
      <c r="AC578" s="531"/>
      <c r="AD578" s="531"/>
    </row>
    <row r="579" spans="1:30" s="22" customFormat="1" ht="16.5" customHeight="1" x14ac:dyDescent="0.2">
      <c r="A579" s="626"/>
      <c r="B579" s="667"/>
      <c r="C579" s="1386"/>
      <c r="D579" s="1386"/>
      <c r="E579" s="1386"/>
      <c r="F579" s="1386"/>
      <c r="G579" s="1386"/>
      <c r="H579" s="1386"/>
      <c r="I579" s="1386"/>
      <c r="J579" s="121"/>
      <c r="K579" s="122"/>
      <c r="L579" s="1237"/>
      <c r="M579" s="65"/>
      <c r="N579" s="243"/>
      <c r="O579" s="66"/>
      <c r="P579" s="24"/>
      <c r="Q579" s="6"/>
      <c r="R579" s="6"/>
      <c r="S579" s="6"/>
      <c r="T579" s="6"/>
      <c r="U579" s="6"/>
      <c r="V579" s="4"/>
      <c r="W579" s="6"/>
      <c r="X579" s="937"/>
      <c r="Y579" s="940"/>
      <c r="Z579" s="530"/>
      <c r="AA579" s="1000"/>
      <c r="AB579" s="531"/>
      <c r="AC579" s="531"/>
      <c r="AD579" s="531"/>
    </row>
    <row r="580" spans="1:30" s="22" customFormat="1" ht="16.5" customHeight="1" x14ac:dyDescent="0.2">
      <c r="A580" s="626"/>
      <c r="B580" s="667"/>
      <c r="C580" s="1386"/>
      <c r="D580" s="1386"/>
      <c r="E580" s="1386"/>
      <c r="F580" s="1386"/>
      <c r="G580" s="1386"/>
      <c r="H580" s="1386"/>
      <c r="I580" s="1386"/>
      <c r="J580" s="121"/>
      <c r="K580" s="122"/>
      <c r="L580" s="1237"/>
      <c r="M580" s="65"/>
      <c r="N580" s="243"/>
      <c r="O580" s="66"/>
      <c r="P580" s="24"/>
      <c r="Q580" s="6"/>
      <c r="R580" s="6"/>
      <c r="S580" s="6"/>
      <c r="T580" s="6"/>
      <c r="U580" s="6"/>
      <c r="V580" s="4"/>
      <c r="W580" s="6"/>
      <c r="X580" s="937"/>
      <c r="Y580" s="940"/>
      <c r="Z580" s="530"/>
      <c r="AA580" s="1000"/>
      <c r="AB580" s="531"/>
      <c r="AC580" s="531"/>
      <c r="AD580" s="531"/>
    </row>
    <row r="581" spans="1:30" s="22" customFormat="1" ht="10.5" customHeight="1" x14ac:dyDescent="0.2">
      <c r="A581" s="626"/>
      <c r="B581" s="667"/>
      <c r="C581" s="1386"/>
      <c r="D581" s="1386"/>
      <c r="E581" s="1386"/>
      <c r="F581" s="1386"/>
      <c r="G581" s="1386"/>
      <c r="H581" s="1386"/>
      <c r="I581" s="1386"/>
      <c r="J581" s="121"/>
      <c r="K581" s="122"/>
      <c r="L581" s="1237"/>
      <c r="M581" s="65"/>
      <c r="N581" s="243"/>
      <c r="O581" s="66"/>
      <c r="P581" s="24"/>
      <c r="Q581" s="6"/>
      <c r="R581" s="6"/>
      <c r="S581" s="6"/>
      <c r="T581" s="6"/>
      <c r="U581" s="6"/>
      <c r="V581" s="4"/>
      <c r="W581" s="6"/>
      <c r="X581" s="937"/>
      <c r="Y581" s="940"/>
      <c r="Z581" s="530"/>
      <c r="AA581" s="1000"/>
      <c r="AB581" s="531"/>
      <c r="AC581" s="531"/>
      <c r="AD581" s="531"/>
    </row>
    <row r="582" spans="1:30" s="22" customFormat="1" ht="16.5" customHeight="1" x14ac:dyDescent="0.2">
      <c r="A582" s="626"/>
      <c r="B582" s="667" t="s">
        <v>863</v>
      </c>
      <c r="C582" s="1386" t="s">
        <v>439</v>
      </c>
      <c r="D582" s="1386"/>
      <c r="E582" s="1386"/>
      <c r="F582" s="1386"/>
      <c r="G582" s="1386"/>
      <c r="H582" s="1386"/>
      <c r="I582" s="1386"/>
      <c r="J582" s="121"/>
      <c r="K582" s="122"/>
      <c r="L582" s="1237"/>
      <c r="M582" s="65"/>
      <c r="N582" s="243"/>
      <c r="O582" s="66"/>
      <c r="P582" s="24"/>
      <c r="Q582" s="6"/>
      <c r="R582" s="6"/>
      <c r="S582" s="6"/>
      <c r="T582" s="6"/>
      <c r="U582" s="6"/>
      <c r="V582" s="4"/>
      <c r="W582" s="6"/>
      <c r="X582" s="937"/>
      <c r="Y582" s="940"/>
      <c r="Z582" s="530"/>
      <c r="AA582" s="1000"/>
      <c r="AB582" s="531"/>
      <c r="AC582" s="531"/>
      <c r="AD582" s="531"/>
    </row>
    <row r="583" spans="1:30" s="22" customFormat="1" ht="16.5" customHeight="1" x14ac:dyDescent="0.2">
      <c r="A583" s="626"/>
      <c r="B583" s="667"/>
      <c r="C583" s="1386"/>
      <c r="D583" s="1386"/>
      <c r="E583" s="1386"/>
      <c r="F583" s="1386"/>
      <c r="G583" s="1386"/>
      <c r="H583" s="1386"/>
      <c r="I583" s="1386"/>
      <c r="J583" s="121"/>
      <c r="K583" s="122"/>
      <c r="L583" s="1237"/>
      <c r="M583" s="65"/>
      <c r="N583" s="243"/>
      <c r="O583" s="66"/>
      <c r="P583" s="24"/>
      <c r="Q583" s="6"/>
      <c r="R583" s="6"/>
      <c r="S583" s="6"/>
      <c r="T583" s="6"/>
      <c r="U583" s="6"/>
      <c r="V583" s="4"/>
      <c r="W583" s="6"/>
      <c r="X583" s="937"/>
      <c r="Y583" s="940"/>
      <c r="Z583" s="530"/>
      <c r="AA583" s="1000"/>
      <c r="AB583" s="531"/>
      <c r="AC583" s="531"/>
      <c r="AD583" s="531"/>
    </row>
    <row r="584" spans="1:30" s="22" customFormat="1" ht="19.5" customHeight="1" x14ac:dyDescent="0.2">
      <c r="A584" s="627"/>
      <c r="B584" s="1026"/>
      <c r="C584" s="1387"/>
      <c r="D584" s="1387"/>
      <c r="E584" s="1387"/>
      <c r="F584" s="1387"/>
      <c r="G584" s="1387"/>
      <c r="H584" s="1387"/>
      <c r="I584" s="1387"/>
      <c r="J584" s="123"/>
      <c r="K584" s="124"/>
      <c r="L584" s="1237"/>
      <c r="M584" s="65"/>
      <c r="N584" s="243"/>
      <c r="O584" s="66"/>
      <c r="P584" s="24"/>
      <c r="Q584" s="6"/>
      <c r="R584" s="6"/>
      <c r="S584" s="6"/>
      <c r="T584" s="6"/>
      <c r="U584" s="6"/>
      <c r="V584" s="4"/>
      <c r="W584" s="6"/>
      <c r="X584" s="937"/>
      <c r="Y584" s="940"/>
      <c r="Z584" s="530"/>
      <c r="AA584" s="1000"/>
      <c r="AB584" s="531"/>
      <c r="AC584" s="531"/>
      <c r="AD584" s="531"/>
    </row>
    <row r="585" spans="1:30" s="22" customFormat="1" ht="16.5" customHeight="1" x14ac:dyDescent="0.2">
      <c r="A585" s="1619" t="s">
        <v>762</v>
      </c>
      <c r="B585" s="1126" t="s">
        <v>864</v>
      </c>
      <c r="C585" s="1126"/>
      <c r="D585" s="1126"/>
      <c r="E585" s="1126"/>
      <c r="F585" s="1126"/>
      <c r="G585" s="1126"/>
      <c r="H585" s="1126"/>
      <c r="I585" s="1127"/>
      <c r="J585" s="121"/>
      <c r="K585" s="122"/>
      <c r="L585" s="1237"/>
      <c r="M585" s="65"/>
      <c r="N585" s="597" t="s">
        <v>813</v>
      </c>
      <c r="O585" s="66" t="b">
        <v>0</v>
      </c>
      <c r="P585" s="230">
        <f>IF(O585=TRUE,1,0)</f>
        <v>0</v>
      </c>
      <c r="Q585" s="566"/>
      <c r="R585" s="566" t="str">
        <f>IF(AND($Q$533&gt;0,$Q$533=$O$533),"NA","")</f>
        <v/>
      </c>
      <c r="S585" s="6"/>
      <c r="T585" s="6"/>
      <c r="U585" s="6"/>
      <c r="V585" s="4"/>
      <c r="W585" s="935" t="str">
        <f>IF(OR(Q585=TRUE,R585="NA"),CONCATENATE(N585," "),"")</f>
        <v/>
      </c>
      <c r="X585" s="234" t="str">
        <f>IF(OR(O585=TRUE,Q585=TRUE,R585="NA"),"",CONCATENATE(N585," "))</f>
        <v xml:space="preserve">S12.4, </v>
      </c>
      <c r="Y585" s="938" t="s">
        <v>944</v>
      </c>
      <c r="Z585" s="530"/>
      <c r="AA585" s="1000"/>
      <c r="AB585" s="531"/>
      <c r="AC585" s="531"/>
      <c r="AD585" s="531"/>
    </row>
    <row r="586" spans="1:30" s="22" customFormat="1" ht="16.5" customHeight="1" x14ac:dyDescent="0.2">
      <c r="A586" s="1343"/>
      <c r="B586" s="1386"/>
      <c r="C586" s="1386"/>
      <c r="D586" s="1386"/>
      <c r="E586" s="1386"/>
      <c r="F586" s="1386"/>
      <c r="G586" s="1386"/>
      <c r="H586" s="1386"/>
      <c r="I586" s="1597"/>
      <c r="J586" s="121"/>
      <c r="K586" s="122"/>
      <c r="L586" s="1237"/>
      <c r="M586" s="65"/>
      <c r="N586" s="243"/>
      <c r="O586" s="66"/>
      <c r="P586" s="24"/>
      <c r="Q586" s="6"/>
      <c r="R586" s="6"/>
      <c r="S586" s="6"/>
      <c r="T586" s="6"/>
      <c r="U586" s="6"/>
      <c r="V586" s="4"/>
      <c r="W586" s="6"/>
      <c r="X586" s="937"/>
      <c r="Y586" s="940"/>
      <c r="Z586" s="530"/>
      <c r="AA586" s="1000"/>
      <c r="AB586" s="531"/>
      <c r="AC586" s="531"/>
      <c r="AD586" s="531"/>
    </row>
    <row r="587" spans="1:30" s="22" customFormat="1" ht="16.5" customHeight="1" x14ac:dyDescent="0.2">
      <c r="A587" s="1343"/>
      <c r="B587" s="355" t="s">
        <v>33</v>
      </c>
      <c r="C587" s="1386" t="s">
        <v>865</v>
      </c>
      <c r="D587" s="1386"/>
      <c r="E587" s="1386"/>
      <c r="F587" s="1386"/>
      <c r="G587" s="1386"/>
      <c r="H587" s="1386"/>
      <c r="I587" s="1597"/>
      <c r="J587" s="121"/>
      <c r="K587" s="122"/>
      <c r="L587" s="1237"/>
      <c r="M587" s="65"/>
      <c r="N587" s="243"/>
      <c r="O587" s="66"/>
      <c r="P587" s="24"/>
      <c r="Q587" s="6"/>
      <c r="R587" s="6"/>
      <c r="S587" s="6"/>
      <c r="T587" s="6"/>
      <c r="U587" s="6"/>
      <c r="V587" s="4"/>
      <c r="W587" s="6"/>
      <c r="X587" s="937"/>
      <c r="Y587" s="940"/>
      <c r="Z587" s="530"/>
      <c r="AA587" s="1000"/>
      <c r="AB587" s="531"/>
      <c r="AC587" s="531"/>
      <c r="AD587" s="531"/>
    </row>
    <row r="588" spans="1:30" s="22" customFormat="1" ht="16.5" customHeight="1" x14ac:dyDescent="0.2">
      <c r="A588" s="1343"/>
      <c r="B588" s="355" t="s">
        <v>33</v>
      </c>
      <c r="C588" s="1386" t="s">
        <v>866</v>
      </c>
      <c r="D588" s="1386"/>
      <c r="E588" s="1386"/>
      <c r="F588" s="1386"/>
      <c r="G588" s="1386"/>
      <c r="H588" s="1386"/>
      <c r="I588" s="1597"/>
      <c r="J588" s="121"/>
      <c r="K588" s="122"/>
      <c r="L588" s="1237"/>
      <c r="M588" s="65"/>
      <c r="N588" s="243"/>
      <c r="O588" s="66"/>
      <c r="P588" s="24"/>
      <c r="Q588" s="6"/>
      <c r="R588" s="6"/>
      <c r="S588" s="6"/>
      <c r="T588" s="6"/>
      <c r="U588" s="6"/>
      <c r="V588" s="4"/>
      <c r="W588" s="6"/>
      <c r="X588" s="937"/>
      <c r="Y588" s="940"/>
      <c r="Z588" s="530"/>
      <c r="AA588" s="1000"/>
      <c r="AB588" s="531"/>
      <c r="AC588" s="531"/>
      <c r="AD588" s="531"/>
    </row>
    <row r="589" spans="1:30" s="22" customFormat="1" ht="16.5" customHeight="1" x14ac:dyDescent="0.2">
      <c r="A589" s="1343"/>
      <c r="B589" s="355"/>
      <c r="C589" s="1386"/>
      <c r="D589" s="1386"/>
      <c r="E589" s="1386"/>
      <c r="F589" s="1386"/>
      <c r="G589" s="1386"/>
      <c r="H589" s="1386"/>
      <c r="I589" s="1597"/>
      <c r="J589" s="121"/>
      <c r="K589" s="122"/>
      <c r="L589" s="1237"/>
      <c r="M589" s="65"/>
      <c r="N589" s="243"/>
      <c r="O589" s="66"/>
      <c r="P589" s="24"/>
      <c r="Q589" s="6"/>
      <c r="R589" s="6"/>
      <c r="S589" s="6"/>
      <c r="T589" s="6"/>
      <c r="U589" s="6"/>
      <c r="V589" s="4"/>
      <c r="W589" s="6"/>
      <c r="X589" s="937"/>
      <c r="Y589" s="940"/>
      <c r="Z589" s="530"/>
      <c r="AA589" s="1000"/>
      <c r="AB589" s="531"/>
      <c r="AC589" s="531"/>
      <c r="AD589" s="531"/>
    </row>
    <row r="590" spans="1:30" s="22" customFormat="1" ht="16.5" customHeight="1" x14ac:dyDescent="0.2">
      <c r="A590" s="1343"/>
      <c r="B590" s="355"/>
      <c r="C590" s="1386"/>
      <c r="D590" s="1386"/>
      <c r="E590" s="1386"/>
      <c r="F590" s="1386"/>
      <c r="G590" s="1386"/>
      <c r="H590" s="1386"/>
      <c r="I590" s="1597"/>
      <c r="J590" s="121"/>
      <c r="K590" s="122"/>
      <c r="L590" s="1237"/>
      <c r="M590" s="65"/>
      <c r="N590" s="243"/>
      <c r="O590" s="66"/>
      <c r="P590" s="24"/>
      <c r="Q590" s="6"/>
      <c r="R590" s="6"/>
      <c r="S590" s="6"/>
      <c r="T590" s="6"/>
      <c r="U590" s="6"/>
      <c r="V590" s="4"/>
      <c r="W590" s="6"/>
      <c r="X590" s="937"/>
      <c r="Y590" s="940"/>
      <c r="Z590" s="530"/>
      <c r="AA590" s="1000"/>
      <c r="AB590" s="531"/>
      <c r="AC590" s="531"/>
      <c r="AD590" s="531"/>
    </row>
    <row r="591" spans="1:30" s="22" customFormat="1" ht="16.5" customHeight="1" x14ac:dyDescent="0.2">
      <c r="A591" s="1343"/>
      <c r="B591" s="355"/>
      <c r="C591" s="1386"/>
      <c r="D591" s="1386"/>
      <c r="E591" s="1386"/>
      <c r="F591" s="1386"/>
      <c r="G591" s="1386"/>
      <c r="H591" s="1386"/>
      <c r="I591" s="1597"/>
      <c r="J591" s="121"/>
      <c r="K591" s="122"/>
      <c r="L591" s="1237"/>
      <c r="M591" s="65"/>
      <c r="N591" s="243"/>
      <c r="O591" s="66"/>
      <c r="P591" s="24"/>
      <c r="Q591" s="6"/>
      <c r="R591" s="6"/>
      <c r="S591" s="6"/>
      <c r="T591" s="6"/>
      <c r="U591" s="6"/>
      <c r="V591" s="4"/>
      <c r="W591" s="6"/>
      <c r="X591" s="937"/>
      <c r="Y591" s="940"/>
      <c r="Z591" s="530"/>
      <c r="AA591" s="1000"/>
      <c r="AB591" s="531"/>
      <c r="AC591" s="531"/>
      <c r="AD591" s="531"/>
    </row>
    <row r="592" spans="1:30" s="22" customFormat="1" ht="16.5" customHeight="1" x14ac:dyDescent="0.2">
      <c r="A592" s="1343"/>
      <c r="B592" s="355"/>
      <c r="C592" s="1386"/>
      <c r="D592" s="1386"/>
      <c r="E592" s="1386"/>
      <c r="F592" s="1386"/>
      <c r="G592" s="1386"/>
      <c r="H592" s="1386"/>
      <c r="I592" s="1597"/>
      <c r="J592" s="121"/>
      <c r="K592" s="122"/>
      <c r="L592" s="1237"/>
      <c r="M592" s="65"/>
      <c r="N592" s="243"/>
      <c r="O592" s="66"/>
      <c r="P592" s="24"/>
      <c r="Q592" s="6"/>
      <c r="R592" s="6"/>
      <c r="S592" s="6"/>
      <c r="T592" s="6"/>
      <c r="U592" s="6"/>
      <c r="V592" s="4"/>
      <c r="W592" s="6"/>
      <c r="X592" s="937"/>
      <c r="Y592" s="940"/>
      <c r="Z592" s="530"/>
      <c r="AA592" s="1000"/>
      <c r="AB592" s="531"/>
      <c r="AC592" s="531"/>
      <c r="AD592" s="531"/>
    </row>
    <row r="593" spans="1:30" s="22" customFormat="1" ht="16.5" customHeight="1" x14ac:dyDescent="0.2">
      <c r="A593" s="1344"/>
      <c r="B593" s="402"/>
      <c r="C593" s="1387"/>
      <c r="D593" s="1387"/>
      <c r="E593" s="1387"/>
      <c r="F593" s="1387"/>
      <c r="G593" s="1387"/>
      <c r="H593" s="1387"/>
      <c r="I593" s="1391"/>
      <c r="J593" s="121"/>
      <c r="K593" s="122"/>
      <c r="L593" s="1237"/>
      <c r="M593" s="65"/>
      <c r="N593" s="243"/>
      <c r="O593" s="66"/>
      <c r="P593" s="24"/>
      <c r="Q593" s="6"/>
      <c r="R593" s="6"/>
      <c r="S593" s="6"/>
      <c r="T593" s="6"/>
      <c r="U593" s="6"/>
      <c r="V593" s="4"/>
      <c r="W593" s="6"/>
      <c r="X593" s="937"/>
      <c r="Y593" s="940"/>
      <c r="Z593" s="530"/>
      <c r="AA593" s="1000"/>
      <c r="AB593" s="531"/>
      <c r="AC593" s="531"/>
      <c r="AD593" s="531"/>
    </row>
    <row r="594" spans="1:30" s="22" customFormat="1" ht="16.5" customHeight="1" x14ac:dyDescent="0.2">
      <c r="A594" s="1619" t="s">
        <v>763</v>
      </c>
      <c r="B594" s="1126" t="s">
        <v>1512</v>
      </c>
      <c r="C594" s="1126"/>
      <c r="D594" s="1126"/>
      <c r="E594" s="1126"/>
      <c r="F594" s="1126"/>
      <c r="G594" s="1126"/>
      <c r="H594" s="1126"/>
      <c r="I594" s="1126"/>
      <c r="J594" s="125"/>
      <c r="K594" s="126"/>
      <c r="L594" s="1237"/>
      <c r="M594" s="65"/>
      <c r="N594" s="597" t="s">
        <v>814</v>
      </c>
      <c r="O594" s="66" t="b">
        <v>0</v>
      </c>
      <c r="P594" s="230">
        <f>IF(O594=TRUE,1,0)</f>
        <v>0</v>
      </c>
      <c r="Q594" s="566"/>
      <c r="R594" s="566" t="str">
        <f>IF(AND($Q$533&gt;0,$Q$533=$O$533),"NA","")</f>
        <v/>
      </c>
      <c r="S594" s="6"/>
      <c r="T594" s="6"/>
      <c r="U594" s="6"/>
      <c r="V594" s="4"/>
      <c r="W594" s="935" t="str">
        <f>IF(OR(Q594=TRUE,R594="NA"),CONCATENATE(N594," "),"")</f>
        <v/>
      </c>
      <c r="X594" s="234" t="str">
        <f>IF(OR(O594=TRUE,Q594=TRUE,R594="NA"),"",CONCATENATE(N594," "))</f>
        <v xml:space="preserve">S12.5, </v>
      </c>
      <c r="Y594" s="938" t="s">
        <v>944</v>
      </c>
      <c r="Z594" s="530"/>
      <c r="AA594" s="1000"/>
      <c r="AB594" s="531"/>
      <c r="AC594" s="531"/>
      <c r="AD594" s="531"/>
    </row>
    <row r="595" spans="1:30" s="22" customFormat="1" ht="16.5" customHeight="1" x14ac:dyDescent="0.2">
      <c r="A595" s="1343"/>
      <c r="B595" s="1386"/>
      <c r="C595" s="1386"/>
      <c r="D595" s="1386"/>
      <c r="E595" s="1386"/>
      <c r="F595" s="1386"/>
      <c r="G595" s="1386"/>
      <c r="H595" s="1386"/>
      <c r="I595" s="1386"/>
      <c r="J595" s="121"/>
      <c r="K595" s="122"/>
      <c r="L595" s="1237"/>
      <c r="M595" s="65"/>
      <c r="N595" s="243"/>
      <c r="O595" s="66"/>
      <c r="P595" s="24"/>
      <c r="Q595" s="6"/>
      <c r="R595" s="6"/>
      <c r="S595" s="6"/>
      <c r="T595" s="6"/>
      <c r="U595" s="6"/>
      <c r="V595" s="4"/>
      <c r="W595" s="6"/>
      <c r="X595" s="937"/>
      <c r="Y595" s="940"/>
      <c r="Z595" s="530"/>
      <c r="AA595" s="1000"/>
      <c r="AB595" s="531"/>
      <c r="AC595" s="531"/>
      <c r="AD595" s="531"/>
    </row>
    <row r="596" spans="1:30" s="22" customFormat="1" ht="16.5" customHeight="1" x14ac:dyDescent="0.2">
      <c r="A596" s="1343"/>
      <c r="B596" s="1386"/>
      <c r="C596" s="1386"/>
      <c r="D596" s="1386"/>
      <c r="E596" s="1386"/>
      <c r="F596" s="1386"/>
      <c r="G596" s="1386"/>
      <c r="H596" s="1386"/>
      <c r="I596" s="1386"/>
      <c r="J596" s="121"/>
      <c r="K596" s="122"/>
      <c r="L596" s="1237"/>
      <c r="M596" s="65"/>
      <c r="N596" s="243"/>
      <c r="O596" s="66"/>
      <c r="P596" s="24"/>
      <c r="Q596" s="6"/>
      <c r="R596" s="6"/>
      <c r="S596" s="6"/>
      <c r="T596" s="6"/>
      <c r="U596" s="6"/>
      <c r="V596" s="4"/>
      <c r="W596" s="6"/>
      <c r="X596" s="937"/>
      <c r="Y596" s="940"/>
      <c r="Z596" s="530"/>
      <c r="AA596" s="1000"/>
      <c r="AB596" s="531"/>
      <c r="AC596" s="531"/>
      <c r="AD596" s="531"/>
    </row>
    <row r="597" spans="1:30" s="22" customFormat="1" ht="29.25" customHeight="1" x14ac:dyDescent="0.2">
      <c r="A597" s="1344"/>
      <c r="B597" s="1387"/>
      <c r="C597" s="1387"/>
      <c r="D597" s="1387"/>
      <c r="E597" s="1387"/>
      <c r="F597" s="1387"/>
      <c r="G597" s="1387"/>
      <c r="H597" s="1387"/>
      <c r="I597" s="1387"/>
      <c r="J597" s="123"/>
      <c r="K597" s="124"/>
      <c r="L597" s="1237"/>
      <c r="M597" s="65"/>
      <c r="N597" s="243"/>
      <c r="O597" s="66"/>
      <c r="P597" s="24"/>
      <c r="Q597" s="6"/>
      <c r="R597" s="6"/>
      <c r="S597" s="6"/>
      <c r="T597" s="6"/>
      <c r="U597" s="6"/>
      <c r="V597" s="4"/>
      <c r="W597" s="6"/>
      <c r="X597" s="937"/>
      <c r="Y597" s="940"/>
      <c r="Z597" s="530"/>
      <c r="AA597" s="1000"/>
      <c r="AB597" s="531"/>
      <c r="AC597" s="531"/>
      <c r="AD597" s="531"/>
    </row>
    <row r="598" spans="1:30" s="22" customFormat="1" ht="16.5" customHeight="1" x14ac:dyDescent="0.2">
      <c r="A598" s="1619" t="s">
        <v>810</v>
      </c>
      <c r="B598" s="1126" t="s">
        <v>1037</v>
      </c>
      <c r="C598" s="1126"/>
      <c r="D598" s="1126"/>
      <c r="E598" s="1126"/>
      <c r="F598" s="1126"/>
      <c r="G598" s="1126"/>
      <c r="H598" s="1126"/>
      <c r="I598" s="1126"/>
      <c r="J598" s="125"/>
      <c r="K598" s="126"/>
      <c r="L598" s="1237"/>
      <c r="M598" s="65"/>
      <c r="N598" s="243" t="s">
        <v>873</v>
      </c>
      <c r="O598" s="66" t="b">
        <v>0</v>
      </c>
      <c r="P598" s="230">
        <f>IF(O598=TRUE,1,0)</f>
        <v>0</v>
      </c>
      <c r="Q598" s="566"/>
      <c r="R598" s="566" t="str">
        <f>IF(AND($Q$533&gt;0,$Q$533=$O$533),"NA","")</f>
        <v/>
      </c>
      <c r="S598" s="6"/>
      <c r="T598" s="6"/>
      <c r="U598" s="6"/>
      <c r="V598" s="4"/>
      <c r="W598" s="935" t="str">
        <f>IF(OR(Q598=TRUE,R598="NA"),CONCATENATE(N598," "),"")</f>
        <v/>
      </c>
      <c r="X598" s="234" t="str">
        <f>IF(OR(O598=TRUE,Q598=TRUE,R598="NA"),"",CONCATENATE(N598," "))</f>
        <v xml:space="preserve">S12.6, </v>
      </c>
      <c r="Y598" s="943" t="s">
        <v>945</v>
      </c>
      <c r="Z598" s="530"/>
      <c r="AA598" s="1000"/>
      <c r="AB598" s="531"/>
      <c r="AC598" s="531"/>
      <c r="AD598" s="531"/>
    </row>
    <row r="599" spans="1:30" s="22" customFormat="1" ht="16.5" customHeight="1" x14ac:dyDescent="0.2">
      <c r="A599" s="1343"/>
      <c r="B599" s="1386"/>
      <c r="C599" s="1386"/>
      <c r="D599" s="1386"/>
      <c r="E599" s="1386"/>
      <c r="F599" s="1386"/>
      <c r="G599" s="1386"/>
      <c r="H599" s="1386"/>
      <c r="I599" s="1386"/>
      <c r="J599" s="121"/>
      <c r="K599" s="122"/>
      <c r="L599" s="1237"/>
      <c r="M599" s="65"/>
      <c r="N599" s="243"/>
      <c r="O599" s="66"/>
      <c r="P599" s="27"/>
      <c r="Q599" s="6"/>
      <c r="R599" s="6"/>
      <c r="S599" s="6"/>
      <c r="T599" s="6"/>
      <c r="U599" s="6"/>
      <c r="V599" s="4"/>
      <c r="W599" s="4"/>
      <c r="X599" s="234"/>
      <c r="Y599" s="954"/>
      <c r="Z599" s="530"/>
      <c r="AA599" s="1000"/>
      <c r="AB599" s="531"/>
      <c r="AC599" s="531"/>
      <c r="AD599" s="531"/>
    </row>
    <row r="600" spans="1:30" s="22" customFormat="1" ht="16.5" customHeight="1" x14ac:dyDescent="0.2">
      <c r="A600" s="1343"/>
      <c r="B600" s="1386"/>
      <c r="C600" s="1386"/>
      <c r="D600" s="1386"/>
      <c r="E600" s="1386"/>
      <c r="F600" s="1386"/>
      <c r="G600" s="1386"/>
      <c r="H600" s="1386"/>
      <c r="I600" s="1386"/>
      <c r="J600" s="121"/>
      <c r="K600" s="122"/>
      <c r="L600" s="1237"/>
      <c r="M600" s="65"/>
      <c r="N600" s="243"/>
      <c r="O600" s="66"/>
      <c r="P600" s="27"/>
      <c r="Q600" s="6"/>
      <c r="R600" s="6"/>
      <c r="S600" s="6"/>
      <c r="T600" s="6"/>
      <c r="U600" s="6"/>
      <c r="V600" s="4"/>
      <c r="W600" s="4"/>
      <c r="X600" s="234"/>
      <c r="Y600" s="954"/>
      <c r="Z600" s="530"/>
      <c r="AA600" s="1000"/>
      <c r="AB600" s="531"/>
      <c r="AC600" s="531"/>
      <c r="AD600" s="531"/>
    </row>
    <row r="601" spans="1:30" s="22" customFormat="1" ht="16.5" customHeight="1" x14ac:dyDescent="0.2">
      <c r="A601" s="1343"/>
      <c r="B601" s="1386"/>
      <c r="C601" s="1386"/>
      <c r="D601" s="1386"/>
      <c r="E601" s="1386"/>
      <c r="F601" s="1386"/>
      <c r="G601" s="1386"/>
      <c r="H601" s="1386"/>
      <c r="I601" s="1386"/>
      <c r="J601" s="121"/>
      <c r="K601" s="122"/>
      <c r="L601" s="1237"/>
      <c r="M601" s="65"/>
      <c r="N601" s="243"/>
      <c r="O601" s="66"/>
      <c r="P601" s="27"/>
      <c r="Q601" s="6"/>
      <c r="R601" s="6"/>
      <c r="S601" s="6"/>
      <c r="T601" s="6"/>
      <c r="U601" s="6"/>
      <c r="V601" s="4"/>
      <c r="W601" s="4"/>
      <c r="X601" s="234"/>
      <c r="Y601" s="954"/>
      <c r="Z601" s="530"/>
      <c r="AA601" s="1000"/>
      <c r="AB601" s="531"/>
      <c r="AC601" s="531"/>
      <c r="AD601" s="531"/>
    </row>
    <row r="602" spans="1:30" s="22" customFormat="1" ht="16.5" customHeight="1" x14ac:dyDescent="0.2">
      <c r="A602" s="1343"/>
      <c r="B602" s="1386"/>
      <c r="C602" s="1386"/>
      <c r="D602" s="1386"/>
      <c r="E602" s="1386"/>
      <c r="F602" s="1386"/>
      <c r="G602" s="1386"/>
      <c r="H602" s="1386"/>
      <c r="I602" s="1386"/>
      <c r="J602" s="121"/>
      <c r="K602" s="122"/>
      <c r="L602" s="1237"/>
      <c r="M602" s="65"/>
      <c r="N602" s="243"/>
      <c r="O602" s="66"/>
      <c r="P602" s="27"/>
      <c r="Q602" s="6"/>
      <c r="R602" s="6"/>
      <c r="S602" s="6"/>
      <c r="T602" s="6"/>
      <c r="U602" s="6"/>
      <c r="V602" s="4"/>
      <c r="W602" s="4"/>
      <c r="X602" s="234"/>
      <c r="Y602" s="954"/>
      <c r="Z602" s="530"/>
      <c r="AA602" s="1000"/>
      <c r="AB602" s="531"/>
      <c r="AC602" s="531"/>
      <c r="AD602" s="531"/>
    </row>
    <row r="603" spans="1:30" s="22" customFormat="1" ht="16.5" customHeight="1" x14ac:dyDescent="0.2">
      <c r="A603" s="1343"/>
      <c r="B603" s="1386"/>
      <c r="C603" s="1386"/>
      <c r="D603" s="1386"/>
      <c r="E603" s="1386"/>
      <c r="F603" s="1386"/>
      <c r="G603" s="1386"/>
      <c r="H603" s="1386"/>
      <c r="I603" s="1386"/>
      <c r="J603" s="121"/>
      <c r="K603" s="122"/>
      <c r="L603" s="1237"/>
      <c r="M603" s="65"/>
      <c r="N603" s="243"/>
      <c r="O603" s="66"/>
      <c r="P603" s="27"/>
      <c r="Q603" s="6"/>
      <c r="R603" s="6"/>
      <c r="S603" s="6"/>
      <c r="T603" s="6"/>
      <c r="U603" s="6"/>
      <c r="V603" s="4"/>
      <c r="W603" s="4"/>
      <c r="X603" s="234"/>
      <c r="Y603" s="954"/>
      <c r="Z603" s="530"/>
      <c r="AA603" s="1000"/>
      <c r="AB603" s="531"/>
      <c r="AC603" s="531"/>
      <c r="AD603" s="531"/>
    </row>
    <row r="604" spans="1:30" s="22" customFormat="1" ht="16.5" customHeight="1" x14ac:dyDescent="0.2">
      <c r="A604" s="1343"/>
      <c r="B604" s="1386"/>
      <c r="C604" s="1386"/>
      <c r="D604" s="1386"/>
      <c r="E604" s="1386"/>
      <c r="F604" s="1386"/>
      <c r="G604" s="1386"/>
      <c r="H604" s="1386"/>
      <c r="I604" s="1386"/>
      <c r="J604" s="121"/>
      <c r="K604" s="122"/>
      <c r="L604" s="1237"/>
      <c r="M604" s="65"/>
      <c r="N604" s="243"/>
      <c r="O604" s="66"/>
      <c r="P604" s="27"/>
      <c r="Q604" s="6"/>
      <c r="R604" s="6"/>
      <c r="S604" s="6"/>
      <c r="T604" s="6"/>
      <c r="U604" s="6"/>
      <c r="V604" s="4"/>
      <c r="W604" s="4"/>
      <c r="X604" s="234"/>
      <c r="Y604" s="954"/>
      <c r="Z604" s="530"/>
      <c r="AA604" s="1000"/>
      <c r="AB604" s="531"/>
      <c r="AC604" s="531"/>
      <c r="AD604" s="531"/>
    </row>
    <row r="605" spans="1:30" s="22" customFormat="1" ht="16.5" customHeight="1" x14ac:dyDescent="0.2">
      <c r="A605" s="1343"/>
      <c r="B605" s="1386"/>
      <c r="C605" s="1386"/>
      <c r="D605" s="1386"/>
      <c r="E605" s="1386"/>
      <c r="F605" s="1386"/>
      <c r="G605" s="1386"/>
      <c r="H605" s="1386"/>
      <c r="I605" s="1386"/>
      <c r="J605" s="121"/>
      <c r="K605" s="122"/>
      <c r="L605" s="1237"/>
      <c r="M605" s="65"/>
      <c r="N605" s="243"/>
      <c r="O605" s="66"/>
      <c r="P605" s="27"/>
      <c r="Q605" s="6"/>
      <c r="R605" s="6"/>
      <c r="S605" s="6"/>
      <c r="T605" s="6"/>
      <c r="U605" s="6"/>
      <c r="V605" s="4"/>
      <c r="W605" s="4"/>
      <c r="X605" s="234"/>
      <c r="Y605" s="954"/>
      <c r="Z605" s="530"/>
      <c r="AA605" s="1000"/>
      <c r="AB605" s="531"/>
      <c r="AC605" s="531"/>
      <c r="AD605" s="531"/>
    </row>
    <row r="606" spans="1:30" s="22" customFormat="1" ht="16.5" customHeight="1" x14ac:dyDescent="0.2">
      <c r="A606" s="1344"/>
      <c r="B606" s="1387"/>
      <c r="C606" s="1387"/>
      <c r="D606" s="1387"/>
      <c r="E606" s="1387"/>
      <c r="F606" s="1387"/>
      <c r="G606" s="1387"/>
      <c r="H606" s="1387"/>
      <c r="I606" s="1387"/>
      <c r="J606" s="123"/>
      <c r="K606" s="124"/>
      <c r="L606" s="1237"/>
      <c r="M606" s="65"/>
      <c r="N606" s="243"/>
      <c r="O606" s="66"/>
      <c r="P606" s="24"/>
      <c r="Q606" s="6"/>
      <c r="R606" s="6"/>
      <c r="S606" s="6"/>
      <c r="T606" s="6"/>
      <c r="U606" s="6"/>
      <c r="V606" s="4"/>
      <c r="W606" s="6"/>
      <c r="X606" s="937"/>
      <c r="Y606" s="954"/>
      <c r="Z606" s="530"/>
      <c r="AA606" s="1000"/>
      <c r="AB606" s="531"/>
      <c r="AC606" s="531"/>
      <c r="AD606" s="531"/>
    </row>
    <row r="607" spans="1:30" s="22" customFormat="1" ht="16.5" customHeight="1" x14ac:dyDescent="0.2">
      <c r="A607" s="1619" t="s">
        <v>867</v>
      </c>
      <c r="B607" s="1126" t="s">
        <v>1038</v>
      </c>
      <c r="C607" s="1126"/>
      <c r="D607" s="1126"/>
      <c r="E607" s="1126"/>
      <c r="F607" s="1126"/>
      <c r="G607" s="1126"/>
      <c r="H607" s="1126"/>
      <c r="I607" s="1126"/>
      <c r="J607" s="125"/>
      <c r="K607" s="126"/>
      <c r="L607" s="1237"/>
      <c r="M607" s="65"/>
      <c r="N607" s="243" t="s">
        <v>874</v>
      </c>
      <c r="O607" s="66" t="b">
        <v>0</v>
      </c>
      <c r="P607" s="230">
        <f>IF(O607=TRUE,1,0)</f>
        <v>0</v>
      </c>
      <c r="Q607" s="566"/>
      <c r="R607" s="566" t="str">
        <f>IF(AND($Q$533&gt;0,$Q$533=$O$533),"NA","")</f>
        <v/>
      </c>
      <c r="S607" s="6"/>
      <c r="T607" s="6"/>
      <c r="U607" s="6"/>
      <c r="V607" s="4"/>
      <c r="W607" s="935" t="str">
        <f>IF(OR(Q607=TRUE,R607="NA"),CONCATENATE(N607," "),"")</f>
        <v/>
      </c>
      <c r="X607" s="234" t="str">
        <f>IF(OR(O607=TRUE,Q607=TRUE,R607="NA"),"",CONCATENATE(N607," "))</f>
        <v xml:space="preserve">S12.7, </v>
      </c>
      <c r="Y607" s="943" t="s">
        <v>945</v>
      </c>
      <c r="Z607" s="530"/>
      <c r="AA607" s="1000"/>
      <c r="AB607" s="531"/>
      <c r="AC607" s="531"/>
      <c r="AD607" s="531"/>
    </row>
    <row r="608" spans="1:30" s="22" customFormat="1" ht="16.5" customHeight="1" x14ac:dyDescent="0.2">
      <c r="A608" s="1343"/>
      <c r="B608" s="1386"/>
      <c r="C608" s="1386"/>
      <c r="D608" s="1386"/>
      <c r="E608" s="1386"/>
      <c r="F608" s="1386"/>
      <c r="G608" s="1386"/>
      <c r="H608" s="1386"/>
      <c r="I608" s="1386"/>
      <c r="J608" s="121"/>
      <c r="K608" s="122"/>
      <c r="L608" s="1237"/>
      <c r="M608" s="65"/>
      <c r="N608" s="243"/>
      <c r="O608" s="66"/>
      <c r="P608" s="24"/>
      <c r="Q608" s="6"/>
      <c r="R608" s="6"/>
      <c r="S608" s="6"/>
      <c r="T608" s="6"/>
      <c r="U608" s="6"/>
      <c r="V608" s="4"/>
      <c r="W608" s="6"/>
      <c r="X608" s="937"/>
      <c r="Y608" s="940"/>
      <c r="Z608" s="530"/>
      <c r="AA608" s="1000"/>
      <c r="AB608" s="531"/>
      <c r="AC608" s="531"/>
      <c r="AD608" s="531"/>
    </row>
    <row r="609" spans="1:30" s="22" customFormat="1" ht="16.5" customHeight="1" x14ac:dyDescent="0.2">
      <c r="A609" s="1343"/>
      <c r="B609" s="1386"/>
      <c r="C609" s="1386"/>
      <c r="D609" s="1386"/>
      <c r="E609" s="1386"/>
      <c r="F609" s="1386"/>
      <c r="G609" s="1386"/>
      <c r="H609" s="1386"/>
      <c r="I609" s="1386"/>
      <c r="J609" s="121"/>
      <c r="K609" s="122"/>
      <c r="L609" s="1237"/>
      <c r="M609" s="65"/>
      <c r="N609" s="243"/>
      <c r="O609" s="66"/>
      <c r="P609" s="24"/>
      <c r="Q609" s="6"/>
      <c r="R609" s="6"/>
      <c r="S609" s="6"/>
      <c r="T609" s="6"/>
      <c r="U609" s="6"/>
      <c r="V609" s="4"/>
      <c r="W609" s="6"/>
      <c r="X609" s="937"/>
      <c r="Y609" s="940"/>
      <c r="Z609" s="530"/>
      <c r="AA609" s="1000"/>
      <c r="AB609" s="531"/>
      <c r="AC609" s="531"/>
      <c r="AD609" s="531"/>
    </row>
    <row r="610" spans="1:30" s="22" customFormat="1" ht="16.5" customHeight="1" x14ac:dyDescent="0.2">
      <c r="A610" s="1343"/>
      <c r="B610" s="1386"/>
      <c r="C610" s="1386"/>
      <c r="D610" s="1386"/>
      <c r="E610" s="1386"/>
      <c r="F610" s="1386"/>
      <c r="G610" s="1386"/>
      <c r="H610" s="1386"/>
      <c r="I610" s="1386"/>
      <c r="J610" s="121"/>
      <c r="K610" s="122"/>
      <c r="L610" s="1237"/>
      <c r="M610" s="65"/>
      <c r="N610" s="243"/>
      <c r="O610" s="66"/>
      <c r="P610" s="24"/>
      <c r="Q610" s="6"/>
      <c r="R610" s="6"/>
      <c r="S610" s="6"/>
      <c r="T610" s="6"/>
      <c r="U610" s="6"/>
      <c r="V610" s="4"/>
      <c r="W610" s="6"/>
      <c r="X610" s="937"/>
      <c r="Y610" s="940"/>
      <c r="Z610" s="530"/>
      <c r="AA610" s="1000"/>
      <c r="AB610" s="531"/>
      <c r="AC610" s="531"/>
      <c r="AD610" s="531"/>
    </row>
    <row r="611" spans="1:30" s="22" customFormat="1" ht="16.5" customHeight="1" x14ac:dyDescent="0.2">
      <c r="A611" s="1344"/>
      <c r="B611" s="1387"/>
      <c r="C611" s="1387"/>
      <c r="D611" s="1387"/>
      <c r="E611" s="1387"/>
      <c r="F611" s="1387"/>
      <c r="G611" s="1387"/>
      <c r="H611" s="1387"/>
      <c r="I611" s="1387"/>
      <c r="J611" s="123"/>
      <c r="K611" s="124"/>
      <c r="L611" s="1237"/>
      <c r="M611" s="65"/>
      <c r="N611" s="243"/>
      <c r="O611" s="66"/>
      <c r="P611" s="24"/>
      <c r="Q611" s="6"/>
      <c r="R611" s="6"/>
      <c r="S611" s="6"/>
      <c r="T611" s="6"/>
      <c r="U611" s="6"/>
      <c r="V611" s="4"/>
      <c r="W611" s="6"/>
      <c r="X611" s="937"/>
      <c r="Y611" s="940"/>
      <c r="Z611" s="530"/>
      <c r="AA611" s="1000"/>
      <c r="AB611" s="531"/>
      <c r="AC611" s="531"/>
      <c r="AD611" s="531"/>
    </row>
    <row r="612" spans="1:30" ht="16.5" customHeight="1" x14ac:dyDescent="0.2">
      <c r="A612" s="1619" t="s">
        <v>868</v>
      </c>
      <c r="B612" s="1386" t="s">
        <v>464</v>
      </c>
      <c r="C612" s="1386"/>
      <c r="D612" s="1386"/>
      <c r="E612" s="1386"/>
      <c r="F612" s="1386"/>
      <c r="G612" s="1386"/>
      <c r="H612" s="1386"/>
      <c r="I612" s="1386"/>
      <c r="J612" s="1180" t="s">
        <v>450</v>
      </c>
      <c r="K612" s="1637"/>
      <c r="L612" s="1237"/>
      <c r="M612" s="65"/>
      <c r="N612" s="65"/>
      <c r="P612" s="27"/>
      <c r="Q612" s="6"/>
      <c r="R612" s="6"/>
      <c r="S612" s="6"/>
      <c r="T612" s="6"/>
      <c r="U612" s="6"/>
      <c r="X612" s="234"/>
      <c r="AA612" s="1002"/>
      <c r="AD612" s="531"/>
    </row>
    <row r="613" spans="1:30" ht="16.5" customHeight="1" thickBot="1" x14ac:dyDescent="0.25">
      <c r="A613" s="1636"/>
      <c r="B613" s="1128"/>
      <c r="C613" s="1128"/>
      <c r="D613" s="1128"/>
      <c r="E613" s="1128"/>
      <c r="F613" s="1128"/>
      <c r="G613" s="1128"/>
      <c r="H613" s="1128"/>
      <c r="I613" s="1128"/>
      <c r="J613" s="1145"/>
      <c r="K613" s="1410"/>
      <c r="L613" s="1398"/>
      <c r="M613" s="65"/>
      <c r="N613" s="65"/>
      <c r="AA613" s="1002"/>
    </row>
    <row r="614" spans="1:30" ht="16.5" customHeight="1" x14ac:dyDescent="0.2">
      <c r="A614" s="1613" t="s">
        <v>1548</v>
      </c>
      <c r="B614" s="1614"/>
      <c r="C614" s="1614"/>
      <c r="D614" s="1614"/>
      <c r="E614" s="1614"/>
      <c r="F614" s="1614"/>
      <c r="G614" s="1614"/>
      <c r="H614" s="1614"/>
      <c r="I614" s="1614"/>
      <c r="J614" s="1406" t="str">
        <f>IF(AND(U621=TRUE,COUNTIF(O624:O780,TRUE)&gt;0),"Check selection!","")</f>
        <v/>
      </c>
      <c r="K614" s="1406"/>
      <c r="L614" s="1407"/>
      <c r="M614" s="88"/>
      <c r="N614" s="56" t="s">
        <v>234</v>
      </c>
      <c r="O614" s="41">
        <f>O621</f>
        <v>10</v>
      </c>
      <c r="P614" s="41">
        <f>P621</f>
        <v>0</v>
      </c>
      <c r="Q614" s="41">
        <f>Q621</f>
        <v>0</v>
      </c>
      <c r="R614" s="191">
        <f>(P614+Q614)/O614</f>
        <v>0</v>
      </c>
      <c r="S614" s="41">
        <f>COUNTIF(S621,"Y")</f>
        <v>0</v>
      </c>
      <c r="T614" s="41">
        <f>COUNTA(S621)</f>
        <v>1</v>
      </c>
      <c r="U614" s="41">
        <f>COUNTIF(U621,"true")</f>
        <v>0</v>
      </c>
      <c r="V614" s="41">
        <f>V621</f>
        <v>0</v>
      </c>
      <c r="W614" s="30"/>
      <c r="X614" s="947"/>
      <c r="Y614" s="927" t="s">
        <v>948</v>
      </c>
      <c r="AA614" s="998"/>
    </row>
    <row r="615" spans="1:30" ht="16.5" customHeight="1" x14ac:dyDescent="0.2">
      <c r="A615" s="1615"/>
      <c r="B615" s="1616"/>
      <c r="C615" s="1616"/>
      <c r="D615" s="1616"/>
      <c r="E615" s="1616"/>
      <c r="F615" s="1616"/>
      <c r="G615" s="1616"/>
      <c r="H615" s="1616"/>
      <c r="I615" s="1616"/>
      <c r="J615" s="1027"/>
      <c r="K615" s="302" t="s">
        <v>225</v>
      </c>
      <c r="L615" s="303"/>
      <c r="M615" s="88"/>
      <c r="N615" s="53"/>
      <c r="P615" s="8"/>
      <c r="Q615" s="8"/>
      <c r="R615" s="23"/>
      <c r="S615" s="8"/>
      <c r="T615" s="8"/>
      <c r="U615" s="8"/>
      <c r="V615" s="8"/>
      <c r="W615" s="30"/>
      <c r="X615" s="947"/>
      <c r="AA615" s="1002"/>
    </row>
    <row r="616" spans="1:30" ht="16.5" customHeight="1" x14ac:dyDescent="0.2">
      <c r="A616" s="1615"/>
      <c r="B616" s="1616"/>
      <c r="C616" s="1616"/>
      <c r="D616" s="1616"/>
      <c r="E616" s="1616"/>
      <c r="F616" s="1616"/>
      <c r="G616" s="1616"/>
      <c r="H616" s="1616"/>
      <c r="I616" s="1616"/>
      <c r="J616" s="301"/>
      <c r="K616" s="302"/>
      <c r="L616" s="303"/>
      <c r="M616" s="88"/>
      <c r="N616" s="30"/>
      <c r="O616" s="30"/>
      <c r="P616" s="30"/>
      <c r="Q616" s="30"/>
      <c r="R616" s="30"/>
      <c r="S616" s="30"/>
      <c r="T616" s="30"/>
      <c r="U616" s="30"/>
      <c r="W616" s="30"/>
      <c r="X616" s="947"/>
      <c r="AA616" s="1002"/>
    </row>
    <row r="617" spans="1:30" ht="16.5" customHeight="1" x14ac:dyDescent="0.2">
      <c r="A617" s="1615"/>
      <c r="B617" s="1616"/>
      <c r="C617" s="1616"/>
      <c r="D617" s="1616"/>
      <c r="E617" s="1616"/>
      <c r="F617" s="1616"/>
      <c r="G617" s="1616"/>
      <c r="H617" s="1616"/>
      <c r="I617" s="1616"/>
      <c r="J617" s="301"/>
      <c r="K617" s="302"/>
      <c r="L617" s="303"/>
      <c r="M617" s="88"/>
      <c r="N617" s="30"/>
      <c r="O617" s="30"/>
      <c r="P617" s="30"/>
      <c r="Q617" s="30"/>
      <c r="R617" s="30"/>
      <c r="S617" s="30"/>
      <c r="T617" s="30"/>
      <c r="U617" s="30"/>
      <c r="W617" s="30"/>
      <c r="X617" s="947"/>
      <c r="AA617" s="1002"/>
    </row>
    <row r="618" spans="1:30" ht="16.5" customHeight="1" x14ac:dyDescent="0.2">
      <c r="A618" s="1615"/>
      <c r="B618" s="1616"/>
      <c r="C618" s="1616"/>
      <c r="D618" s="1616"/>
      <c r="E618" s="1616"/>
      <c r="F618" s="1616"/>
      <c r="G618" s="1616"/>
      <c r="H618" s="1616"/>
      <c r="I618" s="1616"/>
      <c r="J618" s="301"/>
      <c r="K618" s="302"/>
      <c r="L618" s="303"/>
      <c r="M618" s="88"/>
      <c r="N618" s="30"/>
      <c r="O618" s="30"/>
      <c r="P618" s="30"/>
      <c r="Q618" s="30"/>
      <c r="R618" s="30"/>
      <c r="S618" s="30"/>
      <c r="T618" s="30"/>
      <c r="U618" s="30"/>
      <c r="W618" s="30"/>
      <c r="X618" s="947"/>
      <c r="AA618" s="1002"/>
    </row>
    <row r="619" spans="1:30" ht="16.5" customHeight="1" x14ac:dyDescent="0.2">
      <c r="A619" s="1615"/>
      <c r="B619" s="1616"/>
      <c r="C619" s="1616"/>
      <c r="D619" s="1616"/>
      <c r="E619" s="1616"/>
      <c r="F619" s="1616"/>
      <c r="G619" s="1616"/>
      <c r="H619" s="1616"/>
      <c r="I619" s="1616"/>
      <c r="J619" s="301"/>
      <c r="K619" s="302"/>
      <c r="L619" s="303"/>
      <c r="M619" s="88"/>
      <c r="N619" s="30"/>
      <c r="O619" s="30"/>
      <c r="P619" s="30"/>
      <c r="Q619" s="30"/>
      <c r="R619" s="30"/>
      <c r="S619" s="30"/>
      <c r="T619" s="30"/>
      <c r="U619" s="30"/>
      <c r="W619" s="30"/>
      <c r="X619" s="947"/>
      <c r="AA619" s="1002"/>
    </row>
    <row r="620" spans="1:30" ht="25.5" customHeight="1" x14ac:dyDescent="0.2">
      <c r="A620" s="1617"/>
      <c r="B620" s="1618"/>
      <c r="C620" s="1618"/>
      <c r="D620" s="1618"/>
      <c r="E620" s="1618"/>
      <c r="F620" s="1618"/>
      <c r="G620" s="1618"/>
      <c r="H620" s="1618"/>
      <c r="I620" s="1618"/>
      <c r="J620" s="301"/>
      <c r="K620" s="302"/>
      <c r="L620" s="303"/>
      <c r="M620" s="88"/>
      <c r="N620" s="30"/>
      <c r="O620" s="30"/>
      <c r="P620" s="30"/>
      <c r="Q620" s="30"/>
      <c r="R620" s="30"/>
      <c r="S620" s="30"/>
      <c r="T620" s="30"/>
      <c r="U620" s="30"/>
      <c r="W620" s="30"/>
      <c r="X620" s="947"/>
      <c r="AA620" s="1002"/>
    </row>
    <row r="621" spans="1:30" ht="16.5" customHeight="1" x14ac:dyDescent="0.2">
      <c r="A621" s="1621">
        <v>13</v>
      </c>
      <c r="B621" s="1612" t="s">
        <v>1400</v>
      </c>
      <c r="C621" s="1612"/>
      <c r="D621" s="1612"/>
      <c r="E621" s="1612"/>
      <c r="F621" s="1612"/>
      <c r="G621" s="1612"/>
      <c r="H621" s="1612"/>
      <c r="I621" s="1612"/>
      <c r="J621" s="1151">
        <f>R621</f>
        <v>0</v>
      </c>
      <c r="K621" s="1495"/>
      <c r="L621" s="1403" t="str">
        <f>IF(J621&lt;0.6,"&lt;&lt; Insufficient control features","")</f>
        <v>&lt;&lt; Insufficient control features</v>
      </c>
      <c r="M621" s="64"/>
      <c r="N621" s="59" t="s">
        <v>236</v>
      </c>
      <c r="O621" s="47">
        <f>COUNTA(O624:O777)</f>
        <v>10</v>
      </c>
      <c r="P621" s="174">
        <f>IF(U621=TRUE,0,SUM(P623:P777)-V621)</f>
        <v>0</v>
      </c>
      <c r="Q621" s="13">
        <f>IF(U621=TRUE,O621,COUNTIF(Q624:Q777,TRUE))</f>
        <v>0</v>
      </c>
      <c r="R621" s="192">
        <f>IF(O621=Q621,1,ROUNDUP((P621+Q621)/O621,2))</f>
        <v>0</v>
      </c>
      <c r="S621" s="13" t="str">
        <f>IF(R621&gt;=$S$13,"Y","N")</f>
        <v>N</v>
      </c>
      <c r="U621" s="34" t="b">
        <v>0</v>
      </c>
      <c r="V621" s="571">
        <f>COUNTIF(V623:V777,"TRUE")</f>
        <v>0</v>
      </c>
      <c r="W621" s="34" t="str">
        <f>W624&amp;W629&amp;W638&amp;W658&amp;W715&amp;W727&amp;W737&amp;W742&amp;W768&amp;W777</f>
        <v/>
      </c>
      <c r="X621" s="34" t="str">
        <f>X624&amp;X629&amp;X638&amp;X658&amp;X715&amp;X727&amp;X737&amp;X742&amp;X768&amp;X777</f>
        <v xml:space="preserve">S13.1, S13.2, S13.3, S13.4, S13.5, S13.6, S13.7, S13.8, S13.9, S13.10, </v>
      </c>
      <c r="AA621" s="1002"/>
    </row>
    <row r="622" spans="1:30" ht="16.5" customHeight="1" x14ac:dyDescent="0.2">
      <c r="A622" s="1622"/>
      <c r="B622" s="1519"/>
      <c r="C622" s="1519"/>
      <c r="D622" s="1519"/>
      <c r="E622" s="1519"/>
      <c r="F622" s="1519"/>
      <c r="G622" s="1519"/>
      <c r="H622" s="1519"/>
      <c r="I622" s="1519"/>
      <c r="J622" s="1393"/>
      <c r="K622" s="1496"/>
      <c r="L622" s="1404"/>
      <c r="M622" s="65"/>
      <c r="N622" s="62"/>
      <c r="O622" s="4"/>
      <c r="W622" s="6"/>
      <c r="X622" s="937"/>
      <c r="AA622" s="1002"/>
    </row>
    <row r="623" spans="1:30" ht="16.5" customHeight="1" x14ac:dyDescent="0.2">
      <c r="A623" s="1623"/>
      <c r="B623" s="1520"/>
      <c r="C623" s="1520"/>
      <c r="D623" s="1520"/>
      <c r="E623" s="1520"/>
      <c r="F623" s="1520"/>
      <c r="G623" s="1520"/>
      <c r="H623" s="1520"/>
      <c r="I623" s="1520"/>
      <c r="J623" s="1395"/>
      <c r="K623" s="1497"/>
      <c r="L623" s="1405"/>
      <c r="M623" s="65"/>
      <c r="N623" s="65"/>
      <c r="O623" s="66"/>
      <c r="P623" s="24"/>
      <c r="Q623" s="6"/>
      <c r="R623" s="6"/>
      <c r="S623" s="6"/>
      <c r="T623" s="6"/>
      <c r="U623" s="6"/>
      <c r="W623" s="6"/>
      <c r="X623" s="937"/>
      <c r="AA623" s="1002"/>
    </row>
    <row r="624" spans="1:30" ht="16.5" customHeight="1" x14ac:dyDescent="0.2">
      <c r="A624" s="1620" t="s">
        <v>875</v>
      </c>
      <c r="B624" s="1386" t="s">
        <v>1401</v>
      </c>
      <c r="C624" s="1386"/>
      <c r="D624" s="1386"/>
      <c r="E624" s="1386"/>
      <c r="F624" s="1386"/>
      <c r="G624" s="1386"/>
      <c r="H624" s="1386"/>
      <c r="I624" s="1386"/>
      <c r="J624" s="119"/>
      <c r="K624" s="120"/>
      <c r="L624" s="1236"/>
      <c r="M624" s="65"/>
      <c r="N624" s="597" t="s">
        <v>957</v>
      </c>
      <c r="O624" s="66" t="b">
        <v>0</v>
      </c>
      <c r="P624" s="230">
        <f>IF(O624=TRUE,1,0)</f>
        <v>0</v>
      </c>
      <c r="Q624" s="566"/>
      <c r="R624" s="566" t="str">
        <f>IF(AND($Q$621&gt;0,$Q$621=$O$621),"NA","")</f>
        <v/>
      </c>
      <c r="S624" s="6"/>
      <c r="T624" s="6"/>
      <c r="U624" s="6"/>
      <c r="W624" s="935" t="str">
        <f>IF(OR(Q624=TRUE,R624="NA"),CONCATENATE(N624," "),"")</f>
        <v/>
      </c>
      <c r="X624" s="234" t="str">
        <f>IF(OR(O624=TRUE,Q624=TRUE,R624="NA"),"",CONCATENATE(N624," "))</f>
        <v xml:space="preserve">S13.1, </v>
      </c>
      <c r="AA624" s="1002"/>
    </row>
    <row r="625" spans="1:27" ht="16.5" customHeight="1" x14ac:dyDescent="0.2">
      <c r="A625" s="1620"/>
      <c r="B625" s="1386"/>
      <c r="C625" s="1386"/>
      <c r="D625" s="1386"/>
      <c r="E625" s="1386"/>
      <c r="F625" s="1386"/>
      <c r="G625" s="1386"/>
      <c r="H625" s="1386"/>
      <c r="I625" s="1386"/>
      <c r="J625" s="121"/>
      <c r="K625" s="122"/>
      <c r="L625" s="1224"/>
      <c r="M625" s="65"/>
      <c r="N625" s="243"/>
      <c r="O625" s="66"/>
      <c r="P625" s="27"/>
      <c r="Q625" s="6"/>
      <c r="R625" s="6"/>
      <c r="S625" s="6"/>
      <c r="T625" s="6"/>
      <c r="U625" s="6"/>
      <c r="X625" s="234"/>
      <c r="AA625" s="1002"/>
    </row>
    <row r="626" spans="1:27" ht="16.5" customHeight="1" x14ac:dyDescent="0.2">
      <c r="A626" s="1620"/>
      <c r="B626" s="1386"/>
      <c r="C626" s="1386"/>
      <c r="D626" s="1386"/>
      <c r="E626" s="1386"/>
      <c r="F626" s="1386"/>
      <c r="G626" s="1386"/>
      <c r="H626" s="1386"/>
      <c r="I626" s="1386"/>
      <c r="J626" s="121"/>
      <c r="K626" s="122"/>
      <c r="L626" s="1224"/>
      <c r="M626" s="65"/>
      <c r="N626" s="243"/>
      <c r="O626" s="66"/>
      <c r="P626" s="27"/>
      <c r="Q626" s="6"/>
      <c r="R626" s="6"/>
      <c r="S626" s="6"/>
      <c r="T626" s="6"/>
      <c r="U626" s="6"/>
      <c r="X626" s="234"/>
      <c r="AA626" s="1002"/>
    </row>
    <row r="627" spans="1:27" ht="16.5" customHeight="1" x14ac:dyDescent="0.2">
      <c r="A627" s="1620"/>
      <c r="B627" s="1386"/>
      <c r="C627" s="1386"/>
      <c r="D627" s="1386"/>
      <c r="E627" s="1386"/>
      <c r="F627" s="1386"/>
      <c r="G627" s="1386"/>
      <c r="H627" s="1386"/>
      <c r="I627" s="1386"/>
      <c r="J627" s="121"/>
      <c r="K627" s="122"/>
      <c r="L627" s="1224"/>
      <c r="M627" s="65"/>
      <c r="N627" s="243"/>
      <c r="O627" s="66"/>
      <c r="P627" s="27"/>
      <c r="Q627" s="6"/>
      <c r="R627" s="6"/>
      <c r="S627" s="6"/>
      <c r="T627" s="6"/>
      <c r="U627" s="6"/>
      <c r="X627" s="234"/>
      <c r="AA627" s="1002"/>
    </row>
    <row r="628" spans="1:27" x14ac:dyDescent="0.2">
      <c r="A628" s="1620"/>
      <c r="B628" s="1387"/>
      <c r="C628" s="1387"/>
      <c r="D628" s="1387"/>
      <c r="E628" s="1387"/>
      <c r="F628" s="1387"/>
      <c r="G628" s="1387"/>
      <c r="H628" s="1387"/>
      <c r="I628" s="1387"/>
      <c r="J628" s="123"/>
      <c r="K628" s="124"/>
      <c r="L628" s="1237"/>
      <c r="M628" s="65"/>
      <c r="N628" s="243"/>
      <c r="O628" s="66"/>
      <c r="P628" s="24"/>
      <c r="Q628" s="6"/>
      <c r="R628" s="6"/>
      <c r="S628" s="6"/>
      <c r="T628" s="6"/>
      <c r="U628" s="6"/>
      <c r="W628" s="6"/>
      <c r="X628" s="937"/>
      <c r="AA628" s="1002"/>
    </row>
    <row r="629" spans="1:27" ht="16.5" customHeight="1" x14ac:dyDescent="0.2">
      <c r="A629" s="1238" t="s">
        <v>876</v>
      </c>
      <c r="B629" s="1126" t="s">
        <v>1402</v>
      </c>
      <c r="C629" s="1126"/>
      <c r="D629" s="1126"/>
      <c r="E629" s="1126"/>
      <c r="F629" s="1126"/>
      <c r="G629" s="1126"/>
      <c r="H629" s="1126"/>
      <c r="I629" s="1126"/>
      <c r="J629" s="125"/>
      <c r="K629" s="126"/>
      <c r="L629" s="1222"/>
      <c r="M629" s="65"/>
      <c r="N629" s="597" t="s">
        <v>958</v>
      </c>
      <c r="O629" s="66" t="b">
        <v>0</v>
      </c>
      <c r="P629" s="230">
        <f>IF(O629=TRUE,1,0)</f>
        <v>0</v>
      </c>
      <c r="Q629" s="566"/>
      <c r="R629" s="566" t="str">
        <f>IF(AND($Q$621&gt;0,$Q$621=$O$621),"NA","")</f>
        <v/>
      </c>
      <c r="S629" s="6"/>
      <c r="T629" s="6"/>
      <c r="U629" s="6"/>
      <c r="W629" s="935" t="str">
        <f>IF(OR(Q629=TRUE,R629="NA"),CONCATENATE(N629," "),"")</f>
        <v/>
      </c>
      <c r="X629" s="234" t="str">
        <f>IF(OR(O629=TRUE,Q629=TRUE,R629="NA"),"",CONCATENATE(N629," "))</f>
        <v xml:space="preserve">S13.2, </v>
      </c>
      <c r="AA629" s="1002"/>
    </row>
    <row r="630" spans="1:27" ht="16.5" customHeight="1" x14ac:dyDescent="0.2">
      <c r="A630" s="1620"/>
      <c r="B630" s="1386"/>
      <c r="C630" s="1386"/>
      <c r="D630" s="1386"/>
      <c r="E630" s="1386"/>
      <c r="F630" s="1386"/>
      <c r="G630" s="1386"/>
      <c r="H630" s="1386"/>
      <c r="I630" s="1386"/>
      <c r="J630" s="121"/>
      <c r="K630" s="122"/>
      <c r="L630" s="1223"/>
      <c r="M630" s="65"/>
      <c r="N630" s="243"/>
      <c r="O630" s="66"/>
      <c r="P630" s="24"/>
      <c r="Q630" s="6"/>
      <c r="R630" s="6"/>
      <c r="S630" s="6"/>
      <c r="T630" s="6"/>
      <c r="U630" s="6"/>
      <c r="W630" s="6"/>
      <c r="X630" s="937"/>
      <c r="AA630" s="1002"/>
    </row>
    <row r="631" spans="1:27" ht="16.5" customHeight="1" x14ac:dyDescent="0.2">
      <c r="A631" s="1620"/>
      <c r="B631" s="1386"/>
      <c r="C631" s="1386"/>
      <c r="D631" s="1386"/>
      <c r="E631" s="1386"/>
      <c r="F631" s="1386"/>
      <c r="G631" s="1386"/>
      <c r="H631" s="1386"/>
      <c r="I631" s="1386"/>
      <c r="J631" s="121"/>
      <c r="K631" s="122"/>
      <c r="L631" s="1223"/>
      <c r="M631" s="65"/>
      <c r="N631" s="243"/>
      <c r="O631" s="66"/>
      <c r="P631" s="24"/>
      <c r="Q631" s="6"/>
      <c r="R631" s="6"/>
      <c r="S631" s="6"/>
      <c r="T631" s="6"/>
      <c r="U631" s="6"/>
      <c r="W631" s="6"/>
      <c r="X631" s="937"/>
      <c r="AA631" s="1002"/>
    </row>
    <row r="632" spans="1:27" ht="16.5" customHeight="1" x14ac:dyDescent="0.2">
      <c r="A632" s="1620"/>
      <c r="B632" s="1386"/>
      <c r="C632" s="1386"/>
      <c r="D632" s="1386"/>
      <c r="E632" s="1386"/>
      <c r="F632" s="1386"/>
      <c r="G632" s="1386"/>
      <c r="H632" s="1386"/>
      <c r="I632" s="1386"/>
      <c r="J632" s="121"/>
      <c r="K632" s="122"/>
      <c r="L632" s="1223"/>
      <c r="M632" s="65"/>
      <c r="N632" s="243"/>
      <c r="O632" s="66"/>
      <c r="P632" s="24"/>
      <c r="Q632" s="6"/>
      <c r="R632" s="6"/>
      <c r="S632" s="6"/>
      <c r="T632" s="6"/>
      <c r="U632" s="6"/>
      <c r="W632" s="6"/>
      <c r="X632" s="937"/>
      <c r="AA632" s="1002"/>
    </row>
    <row r="633" spans="1:27" ht="16.5" customHeight="1" x14ac:dyDescent="0.2">
      <c r="A633" s="1620"/>
      <c r="B633" s="1386"/>
      <c r="C633" s="1386"/>
      <c r="D633" s="1386"/>
      <c r="E633" s="1386"/>
      <c r="F633" s="1386"/>
      <c r="G633" s="1386"/>
      <c r="H633" s="1386"/>
      <c r="I633" s="1386"/>
      <c r="J633" s="121"/>
      <c r="K633" s="122"/>
      <c r="L633" s="1223"/>
      <c r="M633" s="65"/>
      <c r="N633" s="243"/>
      <c r="O633" s="66"/>
      <c r="P633" s="24"/>
      <c r="Q633" s="6"/>
      <c r="R633" s="6"/>
      <c r="S633" s="6"/>
      <c r="T633" s="6"/>
      <c r="U633" s="6"/>
      <c r="W633" s="6"/>
      <c r="X633" s="937"/>
      <c r="AA633" s="1002"/>
    </row>
    <row r="634" spans="1:27" ht="16.5" customHeight="1" x14ac:dyDescent="0.2">
      <c r="A634" s="1620"/>
      <c r="B634" s="1386"/>
      <c r="C634" s="1386"/>
      <c r="D634" s="1386"/>
      <c r="E634" s="1386"/>
      <c r="F634" s="1386"/>
      <c r="G634" s="1386"/>
      <c r="H634" s="1386"/>
      <c r="I634" s="1386"/>
      <c r="J634" s="121"/>
      <c r="K634" s="122"/>
      <c r="L634" s="1223"/>
      <c r="M634" s="65"/>
      <c r="N634" s="243"/>
      <c r="O634" s="66"/>
      <c r="P634" s="24"/>
      <c r="Q634" s="6"/>
      <c r="R634" s="6"/>
      <c r="S634" s="6"/>
      <c r="T634" s="6"/>
      <c r="U634" s="6"/>
      <c r="W634" s="6"/>
      <c r="X634" s="937"/>
      <c r="AA634" s="1002"/>
    </row>
    <row r="635" spans="1:27" ht="16.5" customHeight="1" x14ac:dyDescent="0.2">
      <c r="A635" s="1620"/>
      <c r="B635" s="1386"/>
      <c r="C635" s="1386"/>
      <c r="D635" s="1386"/>
      <c r="E635" s="1386"/>
      <c r="F635" s="1386"/>
      <c r="G635" s="1386"/>
      <c r="H635" s="1386"/>
      <c r="I635" s="1386"/>
      <c r="J635" s="121"/>
      <c r="K635" s="122"/>
      <c r="L635" s="1223"/>
      <c r="M635" s="65"/>
      <c r="N635" s="243"/>
      <c r="O635" s="66"/>
      <c r="P635" s="24"/>
      <c r="Q635" s="6"/>
      <c r="R635" s="6"/>
      <c r="S635" s="6"/>
      <c r="T635" s="6"/>
      <c r="U635" s="6"/>
      <c r="W635" s="6"/>
      <c r="X635" s="937"/>
      <c r="AA635" s="1002"/>
    </row>
    <row r="636" spans="1:27" ht="14.25" customHeight="1" x14ac:dyDescent="0.2">
      <c r="A636" s="1620"/>
      <c r="B636" s="1386"/>
      <c r="C636" s="1386"/>
      <c r="D636" s="1386"/>
      <c r="E636" s="1386"/>
      <c r="F636" s="1386"/>
      <c r="G636" s="1386"/>
      <c r="H636" s="1386"/>
      <c r="I636" s="1386"/>
      <c r="J636" s="121"/>
      <c r="K636" s="122"/>
      <c r="L636" s="1223"/>
      <c r="M636" s="65"/>
      <c r="N636" s="243"/>
      <c r="O636" s="66"/>
      <c r="P636" s="24"/>
      <c r="Q636" s="6"/>
      <c r="R636" s="6"/>
      <c r="S636" s="6"/>
      <c r="T636" s="6"/>
      <c r="U636" s="6"/>
      <c r="W636" s="6"/>
      <c r="X636" s="937"/>
      <c r="AA636" s="1002"/>
    </row>
    <row r="637" spans="1:27" ht="16.5" customHeight="1" x14ac:dyDescent="0.2">
      <c r="A637" s="1474"/>
      <c r="B637" s="1387"/>
      <c r="C637" s="1387"/>
      <c r="D637" s="1387"/>
      <c r="E637" s="1387"/>
      <c r="F637" s="1387"/>
      <c r="G637" s="1387"/>
      <c r="H637" s="1387"/>
      <c r="I637" s="1387"/>
      <c r="J637" s="123"/>
      <c r="K637" s="124"/>
      <c r="L637" s="1224"/>
      <c r="M637" s="65"/>
      <c r="N637" s="243"/>
      <c r="O637" s="66"/>
      <c r="P637" s="24"/>
      <c r="Q637" s="6"/>
      <c r="R637" s="6"/>
      <c r="S637" s="6"/>
      <c r="T637" s="6"/>
      <c r="U637" s="6"/>
      <c r="W637" s="6"/>
      <c r="X637" s="937"/>
      <c r="AA637" s="1002"/>
    </row>
    <row r="638" spans="1:27" ht="16.5" customHeight="1" x14ac:dyDescent="0.2">
      <c r="A638" s="1238" t="s">
        <v>877</v>
      </c>
      <c r="B638" s="1126" t="s">
        <v>1403</v>
      </c>
      <c r="C638" s="1126"/>
      <c r="D638" s="1126"/>
      <c r="E638" s="1126"/>
      <c r="F638" s="1126"/>
      <c r="G638" s="1126"/>
      <c r="H638" s="1126"/>
      <c r="I638" s="1126"/>
      <c r="J638" s="125"/>
      <c r="K638" s="540"/>
      <c r="L638" s="1130"/>
      <c r="M638" s="65"/>
      <c r="N638" s="597" t="s">
        <v>959</v>
      </c>
      <c r="O638" s="66" t="b">
        <v>0</v>
      </c>
      <c r="P638" s="230">
        <f>IF(O638=TRUE,1,0)</f>
        <v>0</v>
      </c>
      <c r="Q638" s="566"/>
      <c r="R638" s="566" t="str">
        <f>IF(AND($Q$621&gt;0,$Q$621=$O$621),"NA","")</f>
        <v/>
      </c>
      <c r="S638" s="6"/>
      <c r="T638" s="6"/>
      <c r="U638" s="6"/>
      <c r="W638" s="935" t="str">
        <f>IF(OR(Q638=TRUE,R638="NA"),CONCATENATE(N638," "),"")</f>
        <v/>
      </c>
      <c r="X638" s="234" t="str">
        <f>IF(OR(O638=TRUE,Q638=TRUE,R638="NA"),"",CONCATENATE(N638," "))</f>
        <v xml:space="preserve">S13.3, </v>
      </c>
      <c r="AA638" s="1002"/>
    </row>
    <row r="639" spans="1:27" ht="16.5" customHeight="1" x14ac:dyDescent="0.2">
      <c r="A639" s="1620"/>
      <c r="B639" s="1386"/>
      <c r="C639" s="1386"/>
      <c r="D639" s="1386"/>
      <c r="E639" s="1386"/>
      <c r="F639" s="1386"/>
      <c r="G639" s="1386"/>
      <c r="H639" s="1386"/>
      <c r="I639" s="1386"/>
      <c r="J639" s="121"/>
      <c r="K639" s="541"/>
      <c r="L639" s="1135"/>
      <c r="M639" s="65"/>
      <c r="N639" s="243"/>
      <c r="O639" s="66"/>
      <c r="P639" s="27"/>
      <c r="Q639" s="6"/>
      <c r="R639" s="6"/>
      <c r="S639" s="6"/>
      <c r="T639" s="6"/>
      <c r="U639" s="6"/>
      <c r="X639" s="234"/>
      <c r="AA639" s="1002"/>
    </row>
    <row r="640" spans="1:27" ht="16.5" customHeight="1" x14ac:dyDescent="0.2">
      <c r="A640" s="1620"/>
      <c r="B640" s="1386"/>
      <c r="C640" s="1386"/>
      <c r="D640" s="1386"/>
      <c r="E640" s="1386"/>
      <c r="F640" s="1386"/>
      <c r="G640" s="1386"/>
      <c r="H640" s="1386"/>
      <c r="I640" s="1386"/>
      <c r="J640" s="121"/>
      <c r="K640" s="541"/>
      <c r="L640" s="1135"/>
      <c r="M640" s="65"/>
      <c r="N640" s="243"/>
      <c r="O640" s="66"/>
      <c r="P640" s="27"/>
      <c r="Q640" s="6"/>
      <c r="R640" s="6"/>
      <c r="S640" s="6"/>
      <c r="T640" s="6"/>
      <c r="U640" s="6"/>
      <c r="X640" s="234"/>
      <c r="AA640" s="1002"/>
    </row>
    <row r="641" spans="1:27" x14ac:dyDescent="0.2">
      <c r="A641" s="1620"/>
      <c r="B641" s="1386"/>
      <c r="C641" s="1386"/>
      <c r="D641" s="1386"/>
      <c r="E641" s="1386"/>
      <c r="F641" s="1386"/>
      <c r="G641" s="1386"/>
      <c r="H641" s="1386"/>
      <c r="I641" s="1386"/>
      <c r="J641" s="121"/>
      <c r="K641" s="541"/>
      <c r="L641" s="1135"/>
      <c r="M641" s="65"/>
      <c r="N641" s="243"/>
      <c r="O641" s="66"/>
      <c r="P641" s="27"/>
      <c r="Q641" s="6"/>
      <c r="R641" s="6"/>
      <c r="S641" s="6"/>
      <c r="T641" s="6"/>
      <c r="U641" s="6"/>
      <c r="X641" s="234"/>
      <c r="AA641" s="1002"/>
    </row>
    <row r="642" spans="1:27" ht="16.5" customHeight="1" x14ac:dyDescent="0.2">
      <c r="A642" s="407"/>
      <c r="B642" s="1067" t="s">
        <v>1535</v>
      </c>
      <c r="C642" s="1067"/>
      <c r="D642" s="1067"/>
      <c r="E642" s="1067"/>
      <c r="F642" s="1067"/>
      <c r="G642" s="1067"/>
      <c r="H642" s="1067"/>
      <c r="I642" s="1195"/>
      <c r="J642" s="121"/>
      <c r="K642" s="541"/>
      <c r="L642" s="1135"/>
      <c r="M642" s="65"/>
      <c r="N642" s="243"/>
      <c r="O642" s="66"/>
      <c r="P642" s="24"/>
      <c r="Q642" s="6"/>
      <c r="R642" s="6"/>
      <c r="S642" s="6"/>
      <c r="T642" s="6"/>
      <c r="U642" s="6"/>
      <c r="W642" s="6"/>
      <c r="X642" s="937"/>
      <c r="AA642" s="1013"/>
    </row>
    <row r="643" spans="1:27" ht="16.5" customHeight="1" x14ac:dyDescent="0.2">
      <c r="A643" s="407"/>
      <c r="B643" s="1067"/>
      <c r="C643" s="1067"/>
      <c r="D643" s="1067"/>
      <c r="E643" s="1067"/>
      <c r="F643" s="1067"/>
      <c r="G643" s="1067"/>
      <c r="H643" s="1067"/>
      <c r="I643" s="1195"/>
      <c r="J643" s="121"/>
      <c r="K643" s="541"/>
      <c r="L643" s="1135"/>
      <c r="M643" s="65"/>
      <c r="N643" s="243"/>
      <c r="O643" s="66"/>
      <c r="P643" s="24"/>
      <c r="Q643" s="6"/>
      <c r="R643" s="6"/>
      <c r="S643" s="6"/>
      <c r="T643" s="6"/>
      <c r="U643" s="6"/>
      <c r="W643" s="6"/>
      <c r="X643" s="937"/>
      <c r="AA643" s="1002"/>
    </row>
    <row r="644" spans="1:27" ht="16.5" customHeight="1" x14ac:dyDescent="0.2">
      <c r="A644" s="407"/>
      <c r="B644" s="1067"/>
      <c r="C644" s="1067"/>
      <c r="D644" s="1067"/>
      <c r="E644" s="1067"/>
      <c r="F644" s="1067"/>
      <c r="G644" s="1067"/>
      <c r="H644" s="1067"/>
      <c r="I644" s="1195"/>
      <c r="J644" s="121"/>
      <c r="K644" s="541"/>
      <c r="L644" s="1135"/>
      <c r="M644" s="65"/>
      <c r="N644" s="243"/>
      <c r="O644" s="66"/>
      <c r="P644" s="24"/>
      <c r="Q644" s="6"/>
      <c r="R644" s="6"/>
      <c r="S644" s="6"/>
      <c r="T644" s="6"/>
      <c r="U644" s="6"/>
      <c r="W644" s="6"/>
      <c r="X644" s="937"/>
      <c r="AA644" s="1002"/>
    </row>
    <row r="645" spans="1:27" ht="16.5" customHeight="1" x14ac:dyDescent="0.2">
      <c r="A645" s="407"/>
      <c r="B645" s="1067"/>
      <c r="C645" s="1067"/>
      <c r="D645" s="1067"/>
      <c r="E645" s="1067"/>
      <c r="F645" s="1067"/>
      <c r="G645" s="1067"/>
      <c r="H645" s="1067"/>
      <c r="I645" s="1195"/>
      <c r="J645" s="121"/>
      <c r="K645" s="541"/>
      <c r="L645" s="1135"/>
      <c r="M645" s="65"/>
      <c r="N645" s="243"/>
      <c r="O645" s="66"/>
      <c r="P645" s="24"/>
      <c r="Q645" s="6"/>
      <c r="R645" s="6"/>
      <c r="S645" s="6"/>
      <c r="T645" s="6"/>
      <c r="U645" s="6"/>
      <c r="W645" s="6"/>
      <c r="X645" s="937"/>
      <c r="AA645" s="1002"/>
    </row>
    <row r="646" spans="1:27" ht="16.5" customHeight="1" x14ac:dyDescent="0.2">
      <c r="A646" s="407"/>
      <c r="B646" s="1067"/>
      <c r="C646" s="1067"/>
      <c r="D646" s="1067"/>
      <c r="E646" s="1067"/>
      <c r="F646" s="1067"/>
      <c r="G646" s="1067"/>
      <c r="H646" s="1067"/>
      <c r="I646" s="1195"/>
      <c r="J646" s="121"/>
      <c r="K646" s="541"/>
      <c r="L646" s="1135"/>
      <c r="M646" s="65"/>
      <c r="N646" s="243"/>
      <c r="O646" s="66"/>
      <c r="P646" s="24"/>
      <c r="Q646" s="6"/>
      <c r="R646" s="6"/>
      <c r="S646" s="6"/>
      <c r="T646" s="6"/>
      <c r="U646" s="6"/>
      <c r="W646" s="6"/>
      <c r="X646" s="937"/>
      <c r="AA646" s="1002"/>
    </row>
    <row r="647" spans="1:27" ht="6" customHeight="1" x14ac:dyDescent="0.2">
      <c r="A647" s="407"/>
      <c r="B647" s="1067"/>
      <c r="C647" s="1067"/>
      <c r="D647" s="1067"/>
      <c r="E647" s="1067"/>
      <c r="F647" s="1067"/>
      <c r="G647" s="1067"/>
      <c r="H647" s="1067"/>
      <c r="I647" s="1195"/>
      <c r="J647" s="121"/>
      <c r="K647" s="541"/>
      <c r="L647" s="1135"/>
      <c r="M647" s="65"/>
      <c r="N647" s="243"/>
      <c r="O647" s="66"/>
      <c r="P647" s="24"/>
      <c r="Q647" s="6"/>
      <c r="R647" s="6"/>
      <c r="S647" s="6"/>
      <c r="T647" s="6"/>
      <c r="U647" s="6"/>
      <c r="W647" s="6"/>
      <c r="X647" s="937"/>
      <c r="AA647" s="1002"/>
    </row>
    <row r="648" spans="1:27" ht="16.5" customHeight="1" x14ac:dyDescent="0.2">
      <c r="A648" s="407"/>
      <c r="B648" s="355" t="s">
        <v>0</v>
      </c>
      <c r="C648" s="1341" t="s">
        <v>878</v>
      </c>
      <c r="D648" s="1341"/>
      <c r="E648" s="1341"/>
      <c r="F648" s="1341"/>
      <c r="G648" s="1341"/>
      <c r="H648" s="1341"/>
      <c r="I648" s="1341"/>
      <c r="J648" s="121"/>
      <c r="K648" s="541"/>
      <c r="L648" s="1135"/>
      <c r="M648" s="65"/>
      <c r="N648" s="243"/>
      <c r="O648" s="66"/>
      <c r="P648" s="24"/>
      <c r="Q648" s="6"/>
      <c r="R648" s="6"/>
      <c r="S648" s="6"/>
      <c r="T648" s="6"/>
      <c r="U648" s="6"/>
      <c r="W648" s="6"/>
      <c r="X648" s="937"/>
      <c r="AA648" s="1002"/>
    </row>
    <row r="649" spans="1:27" ht="16.5" customHeight="1" x14ac:dyDescent="0.2">
      <c r="A649" s="407"/>
      <c r="B649" s="355" t="s">
        <v>1</v>
      </c>
      <c r="C649" s="1683" t="s">
        <v>1536</v>
      </c>
      <c r="D649" s="1683"/>
      <c r="E649" s="1683"/>
      <c r="F649" s="1683"/>
      <c r="G649" s="1683"/>
      <c r="H649" s="1683"/>
      <c r="I649" s="1684"/>
      <c r="J649" s="121"/>
      <c r="K649" s="541"/>
      <c r="L649" s="1135"/>
      <c r="M649" s="65"/>
      <c r="N649" s="243"/>
      <c r="O649" s="66"/>
      <c r="P649" s="24"/>
      <c r="Q649" s="6"/>
      <c r="R649" s="6"/>
      <c r="S649" s="6"/>
      <c r="T649" s="6"/>
      <c r="U649" s="6"/>
      <c r="W649" s="6"/>
      <c r="X649" s="937"/>
      <c r="AA649" s="1013"/>
    </row>
    <row r="650" spans="1:27" ht="16.5" customHeight="1" x14ac:dyDescent="0.2">
      <c r="A650" s="407"/>
      <c r="B650" s="355"/>
      <c r="C650" s="1683"/>
      <c r="D650" s="1683"/>
      <c r="E650" s="1683"/>
      <c r="F650" s="1683"/>
      <c r="G650" s="1683"/>
      <c r="H650" s="1683"/>
      <c r="I650" s="1684"/>
      <c r="J650" s="121"/>
      <c r="K650" s="541"/>
      <c r="L650" s="1135"/>
      <c r="M650" s="65"/>
      <c r="N650" s="243"/>
      <c r="O650" s="66"/>
      <c r="P650" s="24"/>
      <c r="Q650" s="6"/>
      <c r="R650" s="6"/>
      <c r="S650" s="6"/>
      <c r="T650" s="6"/>
      <c r="U650" s="6"/>
      <c r="W650" s="6"/>
      <c r="X650" s="937"/>
      <c r="AA650" s="1002"/>
    </row>
    <row r="651" spans="1:27" ht="16.5" customHeight="1" x14ac:dyDescent="0.2">
      <c r="A651" s="407"/>
      <c r="B651" s="355" t="s">
        <v>3</v>
      </c>
      <c r="C651" s="1341" t="s">
        <v>1404</v>
      </c>
      <c r="D651" s="1341"/>
      <c r="E651" s="1341"/>
      <c r="F651" s="1341"/>
      <c r="G651" s="1341"/>
      <c r="H651" s="1341"/>
      <c r="I651" s="1341"/>
      <c r="J651" s="121"/>
      <c r="K651" s="541"/>
      <c r="L651" s="1135"/>
      <c r="M651" s="65"/>
      <c r="N651" s="243"/>
      <c r="O651" s="66"/>
      <c r="P651" s="24"/>
      <c r="Q651" s="6"/>
      <c r="R651" s="6"/>
      <c r="S651" s="6"/>
      <c r="T651" s="6"/>
      <c r="U651" s="6"/>
      <c r="W651" s="6"/>
      <c r="X651" s="937"/>
      <c r="AA651" s="1002"/>
    </row>
    <row r="652" spans="1:27" ht="16.5" customHeight="1" x14ac:dyDescent="0.2">
      <c r="A652" s="407"/>
      <c r="B652" s="355" t="s">
        <v>4</v>
      </c>
      <c r="C652" s="1341" t="s">
        <v>880</v>
      </c>
      <c r="D652" s="1341"/>
      <c r="E652" s="1341"/>
      <c r="F652" s="1341"/>
      <c r="G652" s="1341"/>
      <c r="H652" s="1341"/>
      <c r="I652" s="1341"/>
      <c r="J652" s="121"/>
      <c r="K652" s="541"/>
      <c r="L652" s="1135"/>
      <c r="M652" s="65"/>
      <c r="N652" s="243"/>
      <c r="O652" s="66"/>
      <c r="P652" s="24"/>
      <c r="Q652" s="6"/>
      <c r="R652" s="6"/>
      <c r="S652" s="6"/>
      <c r="T652" s="6"/>
      <c r="U652" s="6"/>
      <c r="W652" s="6"/>
      <c r="X652" s="937"/>
      <c r="AA652" s="1002"/>
    </row>
    <row r="653" spans="1:27" ht="16.5" customHeight="1" x14ac:dyDescent="0.2">
      <c r="A653" s="407"/>
      <c r="B653" s="1449" t="s">
        <v>764</v>
      </c>
      <c r="C653" s="1386" t="s">
        <v>879</v>
      </c>
      <c r="D653" s="1386"/>
      <c r="E653" s="1386"/>
      <c r="F653" s="1386"/>
      <c r="G653" s="1386"/>
      <c r="H653" s="1386"/>
      <c r="I653" s="1386"/>
      <c r="J653" s="121"/>
      <c r="K653" s="541"/>
      <c r="L653" s="1135"/>
      <c r="M653" s="65"/>
      <c r="N653" s="243"/>
      <c r="O653" s="66"/>
      <c r="P653" s="24"/>
      <c r="Q653" s="6"/>
      <c r="R653" s="6"/>
      <c r="S653" s="6"/>
      <c r="T653" s="6"/>
      <c r="U653" s="6"/>
      <c r="W653" s="6"/>
      <c r="X653" s="937"/>
      <c r="AA653" s="1002"/>
    </row>
    <row r="654" spans="1:27" ht="16.5" customHeight="1" x14ac:dyDescent="0.2">
      <c r="A654" s="407"/>
      <c r="B654" s="1449"/>
      <c r="C654" s="1386"/>
      <c r="D654" s="1386"/>
      <c r="E654" s="1386"/>
      <c r="F654" s="1386"/>
      <c r="G654" s="1386"/>
      <c r="H654" s="1386"/>
      <c r="I654" s="1386"/>
      <c r="J654" s="121"/>
      <c r="K654" s="541"/>
      <c r="L654" s="1135"/>
      <c r="M654" s="65"/>
      <c r="N654" s="243"/>
      <c r="O654" s="66"/>
      <c r="P654" s="24"/>
      <c r="Q654" s="6"/>
      <c r="R654" s="6"/>
      <c r="S654" s="6"/>
      <c r="T654" s="6"/>
      <c r="U654" s="6"/>
      <c r="W654" s="6"/>
      <c r="X654" s="937"/>
      <c r="AA654" s="1002"/>
    </row>
    <row r="655" spans="1:27" ht="16.5" customHeight="1" x14ac:dyDescent="0.2">
      <c r="A655" s="407"/>
      <c r="B655" s="1449"/>
      <c r="C655" s="1386"/>
      <c r="D655" s="1386"/>
      <c r="E655" s="1386"/>
      <c r="F655" s="1386"/>
      <c r="G655" s="1386"/>
      <c r="H655" s="1386"/>
      <c r="I655" s="1386"/>
      <c r="J655" s="121"/>
      <c r="K655" s="541"/>
      <c r="L655" s="1135"/>
      <c r="M655" s="65"/>
      <c r="N655" s="243"/>
      <c r="O655" s="66"/>
      <c r="P655" s="24"/>
      <c r="Q655" s="6"/>
      <c r="R655" s="6"/>
      <c r="S655" s="6"/>
      <c r="T655" s="6"/>
      <c r="U655" s="6"/>
      <c r="W655" s="6"/>
      <c r="X655" s="937"/>
      <c r="AA655" s="1002"/>
    </row>
    <row r="656" spans="1:27" ht="16.5" customHeight="1" x14ac:dyDescent="0.2">
      <c r="A656" s="407"/>
      <c r="B656" s="1449"/>
      <c r="C656" s="1386"/>
      <c r="D656" s="1386"/>
      <c r="E656" s="1386"/>
      <c r="F656" s="1386"/>
      <c r="G656" s="1386"/>
      <c r="H656" s="1386"/>
      <c r="I656" s="1386"/>
      <c r="J656" s="121"/>
      <c r="K656" s="541"/>
      <c r="L656" s="1135"/>
      <c r="M656" s="65"/>
      <c r="N656" s="243"/>
      <c r="O656" s="66"/>
      <c r="P656" s="24"/>
      <c r="Q656" s="6"/>
      <c r="R656" s="6"/>
      <c r="S656" s="6"/>
      <c r="T656" s="6"/>
      <c r="U656" s="6"/>
      <c r="W656" s="6"/>
      <c r="X656" s="937"/>
      <c r="AA656" s="1002"/>
    </row>
    <row r="657" spans="1:27" x14ac:dyDescent="0.2">
      <c r="A657" s="409"/>
      <c r="B657" s="1628"/>
      <c r="C657" s="1387"/>
      <c r="D657" s="1387"/>
      <c r="E657" s="1387"/>
      <c r="F657" s="1387"/>
      <c r="G657" s="1387"/>
      <c r="H657" s="1387"/>
      <c r="I657" s="1387"/>
      <c r="J657" s="123"/>
      <c r="K657" s="543"/>
      <c r="L657" s="1193"/>
      <c r="M657" s="65"/>
      <c r="N657" s="243"/>
      <c r="O657" s="66"/>
      <c r="P657" s="24"/>
      <c r="Q657" s="6"/>
      <c r="R657" s="6"/>
      <c r="S657" s="6"/>
      <c r="T657" s="6"/>
      <c r="U657" s="6"/>
      <c r="W657" s="6"/>
      <c r="X657" s="937"/>
      <c r="AA657" s="1002"/>
    </row>
    <row r="658" spans="1:27" ht="16.5" customHeight="1" x14ac:dyDescent="0.2">
      <c r="A658" s="1238" t="s">
        <v>881</v>
      </c>
      <c r="B658" s="1126" t="s">
        <v>1405</v>
      </c>
      <c r="C658" s="1126"/>
      <c r="D658" s="1126"/>
      <c r="E658" s="1126"/>
      <c r="F658" s="1126"/>
      <c r="G658" s="1126"/>
      <c r="H658" s="1126"/>
      <c r="I658" s="1126"/>
      <c r="J658" s="125"/>
      <c r="K658" s="540"/>
      <c r="L658" s="1222"/>
      <c r="M658" s="65"/>
      <c r="N658" s="597" t="s">
        <v>960</v>
      </c>
      <c r="O658" s="66" t="b">
        <v>0</v>
      </c>
      <c r="P658" s="230">
        <f>IF(O658=TRUE,1,0)</f>
        <v>0</v>
      </c>
      <c r="Q658" s="566"/>
      <c r="R658" s="566" t="str">
        <f>IF(AND($Q$621&gt;0,$Q$621=$O$621),"NA","")</f>
        <v/>
      </c>
      <c r="S658" s="6"/>
      <c r="T658" s="6"/>
      <c r="U658" s="6"/>
      <c r="W658" s="935" t="str">
        <f>IF(OR(Q658=TRUE,R658="NA"),CONCATENATE(N658," "),"")</f>
        <v/>
      </c>
      <c r="X658" s="234" t="str">
        <f>IF(OR(O658=TRUE,Q658=TRUE,R658="NA"),"",CONCATENATE(N658," "))</f>
        <v xml:space="preserve">S13.4, </v>
      </c>
      <c r="AA658" s="1001"/>
    </row>
    <row r="659" spans="1:27" ht="16.5" customHeight="1" x14ac:dyDescent="0.2">
      <c r="A659" s="1620"/>
      <c r="B659" s="1386"/>
      <c r="C659" s="1386"/>
      <c r="D659" s="1386"/>
      <c r="E659" s="1386"/>
      <c r="F659" s="1386"/>
      <c r="G659" s="1386"/>
      <c r="H659" s="1386"/>
      <c r="I659" s="1386"/>
      <c r="J659" s="121"/>
      <c r="K659" s="541"/>
      <c r="L659" s="1223"/>
      <c r="M659" s="65"/>
      <c r="N659" s="243"/>
      <c r="O659" s="66"/>
      <c r="P659" s="27"/>
      <c r="Q659" s="6"/>
      <c r="R659" s="6"/>
      <c r="S659" s="6"/>
      <c r="T659" s="6"/>
      <c r="U659" s="6"/>
      <c r="X659" s="234"/>
      <c r="AA659" s="1002"/>
    </row>
    <row r="660" spans="1:27" ht="16.5" customHeight="1" x14ac:dyDescent="0.2">
      <c r="A660" s="1620"/>
      <c r="B660" s="1386"/>
      <c r="C660" s="1386"/>
      <c r="D660" s="1386"/>
      <c r="E660" s="1386"/>
      <c r="F660" s="1386"/>
      <c r="G660" s="1386"/>
      <c r="H660" s="1386"/>
      <c r="I660" s="1386"/>
      <c r="J660" s="121"/>
      <c r="K660" s="541"/>
      <c r="L660" s="1223"/>
      <c r="M660" s="65"/>
      <c r="N660" s="243"/>
      <c r="O660" s="66"/>
      <c r="P660" s="27"/>
      <c r="Q660" s="6"/>
      <c r="R660" s="6"/>
      <c r="S660" s="6"/>
      <c r="T660" s="6"/>
      <c r="U660" s="6"/>
      <c r="X660" s="234"/>
      <c r="AA660" s="1002"/>
    </row>
    <row r="661" spans="1:27" ht="16.5" customHeight="1" x14ac:dyDescent="0.2">
      <c r="A661" s="407"/>
      <c r="B661" s="1449" t="s">
        <v>882</v>
      </c>
      <c r="C661" s="1449"/>
      <c r="D661" s="1449"/>
      <c r="E661" s="1449"/>
      <c r="F661" s="1449"/>
      <c r="G661" s="1449"/>
      <c r="H661" s="1449"/>
      <c r="I661" s="1449"/>
      <c r="J661" s="121"/>
      <c r="K661" s="541"/>
      <c r="L661" s="1223"/>
      <c r="M661" s="65"/>
      <c r="N661" s="243"/>
      <c r="O661" s="66"/>
      <c r="P661" s="24"/>
      <c r="Q661" s="6"/>
      <c r="R661" s="6"/>
      <c r="S661" s="6"/>
      <c r="T661" s="6"/>
      <c r="U661" s="6"/>
      <c r="W661" s="6"/>
      <c r="X661" s="937"/>
      <c r="AA661" s="998"/>
    </row>
    <row r="662" spans="1:27" ht="16.5" customHeight="1" x14ac:dyDescent="0.2">
      <c r="A662" s="407"/>
      <c r="B662" s="667" t="s">
        <v>0</v>
      </c>
      <c r="C662" s="1386" t="s">
        <v>1406</v>
      </c>
      <c r="D662" s="1386"/>
      <c r="E662" s="1386"/>
      <c r="F662" s="1386"/>
      <c r="G662" s="1386"/>
      <c r="H662" s="1386"/>
      <c r="I662" s="1386"/>
      <c r="J662" s="121"/>
      <c r="K662" s="541"/>
      <c r="L662" s="1223"/>
      <c r="M662" s="65"/>
      <c r="N662" s="243"/>
      <c r="O662" s="66"/>
      <c r="P662" s="24"/>
      <c r="Q662" s="6"/>
      <c r="R662" s="6"/>
      <c r="S662" s="6"/>
      <c r="T662" s="6"/>
      <c r="U662" s="6"/>
      <c r="W662" s="6"/>
      <c r="X662" s="937"/>
      <c r="AA662" s="1001"/>
    </row>
    <row r="663" spans="1:27" ht="16.5" customHeight="1" x14ac:dyDescent="0.2">
      <c r="A663" s="407"/>
      <c r="B663" s="667"/>
      <c r="C663" s="1386"/>
      <c r="D663" s="1386"/>
      <c r="E663" s="1386"/>
      <c r="F663" s="1386"/>
      <c r="G663" s="1386"/>
      <c r="H663" s="1386"/>
      <c r="I663" s="1386"/>
      <c r="J663" s="121"/>
      <c r="K663" s="541"/>
      <c r="L663" s="1223"/>
      <c r="M663" s="65"/>
      <c r="N663" s="243"/>
      <c r="O663" s="66"/>
      <c r="P663" s="24"/>
      <c r="Q663" s="6"/>
      <c r="R663" s="6"/>
      <c r="S663" s="6"/>
      <c r="T663" s="6"/>
      <c r="U663" s="6"/>
      <c r="W663" s="6"/>
      <c r="X663" s="937"/>
      <c r="AA663" s="1002"/>
    </row>
    <row r="664" spans="1:27" ht="16.5" customHeight="1" x14ac:dyDescent="0.2">
      <c r="A664" s="407"/>
      <c r="B664" s="667"/>
      <c r="C664" s="1386"/>
      <c r="D664" s="1386"/>
      <c r="E664" s="1386"/>
      <c r="F664" s="1386"/>
      <c r="G664" s="1386"/>
      <c r="H664" s="1386"/>
      <c r="I664" s="1386"/>
      <c r="J664" s="121"/>
      <c r="K664" s="541"/>
      <c r="L664" s="1223"/>
      <c r="M664" s="65"/>
      <c r="N664" s="243"/>
      <c r="O664" s="66"/>
      <c r="P664" s="24"/>
      <c r="Q664" s="6"/>
      <c r="R664" s="6"/>
      <c r="S664" s="6"/>
      <c r="T664" s="6"/>
      <c r="U664" s="6"/>
      <c r="W664" s="6"/>
      <c r="X664" s="937"/>
      <c r="AA664" s="1002"/>
    </row>
    <row r="665" spans="1:27" ht="16.5" customHeight="1" x14ac:dyDescent="0.2">
      <c r="A665" s="407"/>
      <c r="B665" s="667"/>
      <c r="C665" s="1386"/>
      <c r="D665" s="1386"/>
      <c r="E665" s="1386"/>
      <c r="F665" s="1386"/>
      <c r="G665" s="1386"/>
      <c r="H665" s="1386"/>
      <c r="I665" s="1386"/>
      <c r="J665" s="121"/>
      <c r="K665" s="541"/>
      <c r="L665" s="1223"/>
      <c r="M665" s="65"/>
      <c r="N665" s="243"/>
      <c r="O665" s="66"/>
      <c r="P665" s="24"/>
      <c r="Q665" s="6"/>
      <c r="R665" s="6"/>
      <c r="S665" s="6"/>
      <c r="T665" s="6"/>
      <c r="U665" s="6"/>
      <c r="W665" s="6"/>
      <c r="X665" s="937"/>
      <c r="AA665" s="1002"/>
    </row>
    <row r="666" spans="1:27" ht="16.5" customHeight="1" x14ac:dyDescent="0.2">
      <c r="A666" s="407"/>
      <c r="B666" s="667"/>
      <c r="C666" s="1386"/>
      <c r="D666" s="1386"/>
      <c r="E666" s="1386"/>
      <c r="F666" s="1386"/>
      <c r="G666" s="1386"/>
      <c r="H666" s="1386"/>
      <c r="I666" s="1386"/>
      <c r="J666" s="121"/>
      <c r="K666" s="541"/>
      <c r="L666" s="1223"/>
      <c r="M666" s="65"/>
      <c r="N666" s="243"/>
      <c r="O666" s="66"/>
      <c r="P666" s="24"/>
      <c r="Q666" s="6"/>
      <c r="R666" s="6"/>
      <c r="S666" s="6"/>
      <c r="T666" s="6"/>
      <c r="U666" s="6"/>
      <c r="W666" s="6"/>
      <c r="X666" s="937"/>
      <c r="AA666" s="1002"/>
    </row>
    <row r="667" spans="1:27" x14ac:dyDescent="0.2">
      <c r="A667" s="407"/>
      <c r="B667" s="667"/>
      <c r="C667" s="1386"/>
      <c r="D667" s="1386"/>
      <c r="E667" s="1386"/>
      <c r="F667" s="1386"/>
      <c r="G667" s="1386"/>
      <c r="H667" s="1386"/>
      <c r="I667" s="1386"/>
      <c r="J667" s="121"/>
      <c r="K667" s="541"/>
      <c r="L667" s="1223"/>
      <c r="M667" s="65"/>
      <c r="N667" s="243"/>
      <c r="O667" s="66"/>
      <c r="P667" s="24"/>
      <c r="Q667" s="6"/>
      <c r="R667" s="6"/>
      <c r="S667" s="6"/>
      <c r="T667" s="6"/>
      <c r="U667" s="6"/>
      <c r="W667" s="6"/>
      <c r="X667" s="937"/>
      <c r="AA667" s="1002"/>
    </row>
    <row r="668" spans="1:27" ht="14.25" customHeight="1" x14ac:dyDescent="0.2">
      <c r="A668" s="407"/>
      <c r="B668" s="667" t="s">
        <v>1</v>
      </c>
      <c r="C668" s="1386" t="s">
        <v>1407</v>
      </c>
      <c r="D668" s="1386"/>
      <c r="E668" s="1386"/>
      <c r="F668" s="1386"/>
      <c r="G668" s="1386"/>
      <c r="H668" s="1386"/>
      <c r="I668" s="1386"/>
      <c r="J668" s="121"/>
      <c r="K668" s="541"/>
      <c r="L668" s="1223"/>
      <c r="M668" s="65"/>
      <c r="N668" s="243"/>
      <c r="O668" s="66"/>
      <c r="P668" s="24"/>
      <c r="Q668" s="6"/>
      <c r="R668" s="6"/>
      <c r="S668" s="6"/>
      <c r="T668" s="6"/>
      <c r="U668" s="6"/>
      <c r="W668" s="6"/>
      <c r="X668" s="937"/>
      <c r="AA668" s="1004"/>
    </row>
    <row r="669" spans="1:27" x14ac:dyDescent="0.2">
      <c r="A669" s="407"/>
      <c r="B669" s="667"/>
      <c r="C669" s="1386"/>
      <c r="D669" s="1386"/>
      <c r="E669" s="1386"/>
      <c r="F669" s="1386"/>
      <c r="G669" s="1386"/>
      <c r="H669" s="1386"/>
      <c r="I669" s="1386"/>
      <c r="J669" s="121"/>
      <c r="K669" s="541"/>
      <c r="L669" s="1223"/>
      <c r="M669" s="65"/>
      <c r="N669" s="243"/>
      <c r="O669" s="66"/>
      <c r="P669" s="24"/>
      <c r="Q669" s="6"/>
      <c r="R669" s="6"/>
      <c r="S669" s="6"/>
      <c r="T669" s="6"/>
      <c r="U669" s="6"/>
      <c r="W669" s="6"/>
      <c r="X669" s="937"/>
      <c r="AA669" s="1004"/>
    </row>
    <row r="670" spans="1:27" ht="14.25" hidden="1" customHeight="1" x14ac:dyDescent="0.2">
      <c r="A670" s="407"/>
      <c r="B670" s="667"/>
      <c r="C670" s="1685"/>
      <c r="D670" s="1686"/>
      <c r="E670" s="1686"/>
      <c r="F670" s="1686"/>
      <c r="G670" s="1686"/>
      <c r="H670" s="1686"/>
      <c r="I670" s="1686"/>
      <c r="J670" s="121"/>
      <c r="K670" s="541"/>
      <c r="L670" s="1223"/>
      <c r="M670" s="65"/>
      <c r="N670" s="243"/>
      <c r="O670" s="66"/>
      <c r="P670" s="24"/>
      <c r="Q670" s="6"/>
      <c r="R670" s="6"/>
      <c r="S670" s="6"/>
      <c r="T670" s="6"/>
      <c r="U670" s="6"/>
      <c r="W670" s="6"/>
      <c r="X670" s="937"/>
      <c r="AA670" s="998"/>
    </row>
    <row r="671" spans="1:27" ht="14.25" hidden="1" customHeight="1" x14ac:dyDescent="0.2">
      <c r="A671" s="407"/>
      <c r="B671" s="667"/>
      <c r="C671" s="1686"/>
      <c r="D671" s="1686"/>
      <c r="E671" s="1686"/>
      <c r="F671" s="1686"/>
      <c r="G671" s="1686"/>
      <c r="H671" s="1686"/>
      <c r="I671" s="1686"/>
      <c r="J671" s="121"/>
      <c r="K671" s="541"/>
      <c r="L671" s="1223"/>
      <c r="M671" s="65"/>
      <c r="N671" s="243"/>
      <c r="O671" s="66"/>
      <c r="P671" s="24"/>
      <c r="Q671" s="6"/>
      <c r="R671" s="6"/>
      <c r="S671" s="6"/>
      <c r="T671" s="6"/>
      <c r="U671" s="6"/>
      <c r="W671" s="6"/>
      <c r="X671" s="937"/>
      <c r="AA671" s="1002"/>
    </row>
    <row r="672" spans="1:27" ht="14.25" hidden="1" customHeight="1" x14ac:dyDescent="0.2">
      <c r="A672" s="407"/>
      <c r="B672" s="667"/>
      <c r="C672" s="1686"/>
      <c r="D672" s="1686"/>
      <c r="E672" s="1686"/>
      <c r="F672" s="1686"/>
      <c r="G672" s="1686"/>
      <c r="H672" s="1686"/>
      <c r="I672" s="1686"/>
      <c r="J672" s="121"/>
      <c r="K672" s="541"/>
      <c r="L672" s="1223"/>
      <c r="M672" s="65"/>
      <c r="N672" s="243"/>
      <c r="O672" s="66"/>
      <c r="P672" s="24"/>
      <c r="Q672" s="6"/>
      <c r="R672" s="6"/>
      <c r="S672" s="6"/>
      <c r="T672" s="6"/>
      <c r="U672" s="6"/>
      <c r="W672" s="6"/>
      <c r="X672" s="937"/>
      <c r="AA672" s="1005"/>
    </row>
    <row r="673" spans="1:27" x14ac:dyDescent="0.2">
      <c r="A673" s="407"/>
      <c r="B673" s="667"/>
      <c r="C673" s="1686"/>
      <c r="D673" s="1686"/>
      <c r="E673" s="1686"/>
      <c r="F673" s="1686"/>
      <c r="G673" s="1686"/>
      <c r="H673" s="1686"/>
      <c r="I673" s="1686"/>
      <c r="J673" s="121"/>
      <c r="K673" s="541"/>
      <c r="L673" s="1223"/>
      <c r="M673" s="65"/>
      <c r="N673" s="243"/>
      <c r="O673" s="66"/>
      <c r="P673" s="24"/>
      <c r="Q673" s="6"/>
      <c r="R673" s="6"/>
      <c r="S673" s="6"/>
      <c r="T673" s="6"/>
      <c r="U673" s="6"/>
      <c r="W673" s="6"/>
      <c r="X673" s="937"/>
      <c r="AA673" s="1002"/>
    </row>
    <row r="674" spans="1:27" ht="16.5" customHeight="1" x14ac:dyDescent="0.2">
      <c r="A674" s="407"/>
      <c r="B674" s="667" t="s">
        <v>3</v>
      </c>
      <c r="C674" s="1386" t="s">
        <v>1408</v>
      </c>
      <c r="D674" s="1386"/>
      <c r="E674" s="1386"/>
      <c r="F674" s="1386"/>
      <c r="G674" s="1386"/>
      <c r="H674" s="1386"/>
      <c r="I674" s="1386"/>
      <c r="J674" s="121"/>
      <c r="K674" s="541"/>
      <c r="L674" s="1223"/>
      <c r="M674" s="65"/>
      <c r="N674" s="243"/>
      <c r="O674" s="66"/>
      <c r="P674" s="24"/>
      <c r="Q674" s="6"/>
      <c r="R674" s="6"/>
      <c r="S674" s="6"/>
      <c r="T674" s="6"/>
      <c r="U674" s="6"/>
      <c r="W674" s="6"/>
      <c r="X674" s="937"/>
      <c r="AA674" s="1001"/>
    </row>
    <row r="675" spans="1:27" ht="16.5" customHeight="1" x14ac:dyDescent="0.2">
      <c r="A675" s="407"/>
      <c r="B675" s="667"/>
      <c r="C675" s="1386"/>
      <c r="D675" s="1386"/>
      <c r="E675" s="1386"/>
      <c r="F675" s="1386"/>
      <c r="G675" s="1386"/>
      <c r="H675" s="1386"/>
      <c r="I675" s="1386"/>
      <c r="J675" s="121"/>
      <c r="K675" s="541"/>
      <c r="L675" s="1223"/>
      <c r="M675" s="65"/>
      <c r="N675" s="243"/>
      <c r="O675" s="66"/>
      <c r="P675" s="24"/>
      <c r="Q675" s="6"/>
      <c r="R675" s="6"/>
      <c r="S675" s="6"/>
      <c r="T675" s="6"/>
      <c r="U675" s="6"/>
      <c r="W675" s="6"/>
      <c r="X675" s="937"/>
      <c r="AA675" s="1002"/>
    </row>
    <row r="676" spans="1:27" ht="16.5" customHeight="1" x14ac:dyDescent="0.2">
      <c r="A676" s="407"/>
      <c r="B676" s="667"/>
      <c r="C676" s="1386"/>
      <c r="D676" s="1386"/>
      <c r="E676" s="1386"/>
      <c r="F676" s="1386"/>
      <c r="G676" s="1386"/>
      <c r="H676" s="1386"/>
      <c r="I676" s="1386"/>
      <c r="J676" s="121"/>
      <c r="K676" s="541"/>
      <c r="L676" s="1223"/>
      <c r="M676" s="65"/>
      <c r="N676" s="243"/>
      <c r="O676" s="66"/>
      <c r="P676" s="24"/>
      <c r="Q676" s="6"/>
      <c r="R676" s="6"/>
      <c r="S676" s="6"/>
      <c r="T676" s="6"/>
      <c r="U676" s="6"/>
      <c r="W676" s="6"/>
      <c r="X676" s="937"/>
      <c r="AA676" s="1002"/>
    </row>
    <row r="677" spans="1:27" ht="16.5" customHeight="1" x14ac:dyDescent="0.2">
      <c r="A677" s="407"/>
      <c r="B677" s="667"/>
      <c r="C677" s="355" t="s">
        <v>54</v>
      </c>
      <c r="D677" s="1386" t="s">
        <v>1502</v>
      </c>
      <c r="E677" s="1386"/>
      <c r="F677" s="1386"/>
      <c r="G677" s="1386"/>
      <c r="H677" s="1386"/>
      <c r="I677" s="1386"/>
      <c r="J677" s="121"/>
      <c r="K677" s="541"/>
      <c r="L677" s="1223"/>
      <c r="M677" s="65"/>
      <c r="N677" s="243"/>
      <c r="O677" s="66"/>
      <c r="P677" s="24"/>
      <c r="Q677" s="6"/>
      <c r="R677" s="6"/>
      <c r="S677" s="6"/>
      <c r="T677" s="6"/>
      <c r="U677" s="6"/>
      <c r="W677" s="6"/>
      <c r="X677" s="937"/>
      <c r="AA677" s="1002"/>
    </row>
    <row r="678" spans="1:27" ht="16.5" customHeight="1" x14ac:dyDescent="0.2">
      <c r="A678" s="407"/>
      <c r="B678" s="667"/>
      <c r="C678" s="355"/>
      <c r="D678" s="1386"/>
      <c r="E678" s="1386"/>
      <c r="F678" s="1386"/>
      <c r="G678" s="1386"/>
      <c r="H678" s="1386"/>
      <c r="I678" s="1386"/>
      <c r="J678" s="121"/>
      <c r="K678" s="541"/>
      <c r="L678" s="1223"/>
      <c r="M678" s="65"/>
      <c r="N678" s="243"/>
      <c r="O678" s="66"/>
      <c r="P678" s="24"/>
      <c r="Q678" s="6"/>
      <c r="R678" s="6"/>
      <c r="S678" s="6"/>
      <c r="T678" s="6"/>
      <c r="U678" s="6"/>
      <c r="W678" s="6"/>
      <c r="X678" s="937"/>
      <c r="AA678" s="1002"/>
    </row>
    <row r="679" spans="1:27" ht="16.5" customHeight="1" x14ac:dyDescent="0.2">
      <c r="A679" s="407"/>
      <c r="B679" s="667"/>
      <c r="C679" s="355" t="s">
        <v>55</v>
      </c>
      <c r="D679" s="1386" t="s">
        <v>884</v>
      </c>
      <c r="E679" s="1386"/>
      <c r="F679" s="1386"/>
      <c r="G679" s="1386"/>
      <c r="H679" s="1386"/>
      <c r="I679" s="1386"/>
      <c r="J679" s="121"/>
      <c r="K679" s="541"/>
      <c r="L679" s="1223"/>
      <c r="M679" s="65"/>
      <c r="N679" s="243"/>
      <c r="O679" s="66"/>
      <c r="P679" s="24"/>
      <c r="Q679" s="6"/>
      <c r="R679" s="6"/>
      <c r="S679" s="6"/>
      <c r="T679" s="6"/>
      <c r="U679" s="6"/>
      <c r="W679" s="6"/>
      <c r="X679" s="937"/>
      <c r="AA679" s="1002"/>
    </row>
    <row r="680" spans="1:27" ht="16.5" customHeight="1" x14ac:dyDescent="0.2">
      <c r="A680" s="407"/>
      <c r="B680" s="667"/>
      <c r="C680" s="355"/>
      <c r="D680" s="1386"/>
      <c r="E680" s="1386"/>
      <c r="F680" s="1386"/>
      <c r="G680" s="1386"/>
      <c r="H680" s="1386"/>
      <c r="I680" s="1386"/>
      <c r="J680" s="121"/>
      <c r="K680" s="541"/>
      <c r="L680" s="1223"/>
      <c r="M680" s="65"/>
      <c r="N680" s="243"/>
      <c r="O680" s="66"/>
      <c r="P680" s="24"/>
      <c r="Q680" s="6"/>
      <c r="R680" s="6"/>
      <c r="S680" s="6"/>
      <c r="T680" s="6"/>
      <c r="U680" s="6"/>
      <c r="W680" s="6"/>
      <c r="X680" s="937"/>
      <c r="AA680" s="1002"/>
    </row>
    <row r="681" spans="1:27" ht="16.5" customHeight="1" x14ac:dyDescent="0.2">
      <c r="A681" s="407"/>
      <c r="B681" s="667"/>
      <c r="C681" s="355"/>
      <c r="D681" s="1386"/>
      <c r="E681" s="1386"/>
      <c r="F681" s="1386"/>
      <c r="G681" s="1386"/>
      <c r="H681" s="1386"/>
      <c r="I681" s="1386"/>
      <c r="J681" s="121"/>
      <c r="K681" s="541"/>
      <c r="L681" s="1223"/>
      <c r="M681" s="65"/>
      <c r="N681" s="243"/>
      <c r="O681" s="66"/>
      <c r="P681" s="24"/>
      <c r="Q681" s="6"/>
      <c r="R681" s="6"/>
      <c r="S681" s="6"/>
      <c r="T681" s="6"/>
      <c r="U681" s="6"/>
      <c r="W681" s="6"/>
      <c r="X681" s="937"/>
      <c r="AA681" s="1002"/>
    </row>
    <row r="682" spans="1:27" ht="16.5" customHeight="1" x14ac:dyDescent="0.2">
      <c r="A682" s="407"/>
      <c r="B682" s="667"/>
      <c r="C682" s="355"/>
      <c r="D682" s="1386"/>
      <c r="E682" s="1386"/>
      <c r="F682" s="1386"/>
      <c r="G682" s="1386"/>
      <c r="H682" s="1386"/>
      <c r="I682" s="1386"/>
      <c r="J682" s="121"/>
      <c r="K682" s="541"/>
      <c r="L682" s="1223"/>
      <c r="M682" s="65"/>
      <c r="N682" s="243"/>
      <c r="O682" s="66"/>
      <c r="P682" s="24"/>
      <c r="Q682" s="6"/>
      <c r="R682" s="6"/>
      <c r="S682" s="6"/>
      <c r="T682" s="6"/>
      <c r="U682" s="6"/>
      <c r="W682" s="6"/>
      <c r="X682" s="937"/>
      <c r="AA682" s="1002"/>
    </row>
    <row r="683" spans="1:27" ht="16.5" customHeight="1" x14ac:dyDescent="0.2">
      <c r="A683" s="407"/>
      <c r="B683" s="667"/>
      <c r="C683" s="355"/>
      <c r="D683" s="1386"/>
      <c r="E683" s="1386"/>
      <c r="F683" s="1386"/>
      <c r="G683" s="1386"/>
      <c r="H683" s="1386"/>
      <c r="I683" s="1386"/>
      <c r="J683" s="121"/>
      <c r="K683" s="541"/>
      <c r="L683" s="1223"/>
      <c r="M683" s="65"/>
      <c r="N683" s="243"/>
      <c r="O683" s="66"/>
      <c r="P683" s="24"/>
      <c r="Q683" s="6"/>
      <c r="R683" s="6"/>
      <c r="S683" s="6"/>
      <c r="T683" s="6"/>
      <c r="U683" s="6"/>
      <c r="W683" s="6"/>
      <c r="X683" s="937"/>
      <c r="AA683" s="1002"/>
    </row>
    <row r="684" spans="1:27" ht="16.5" customHeight="1" x14ac:dyDescent="0.2">
      <c r="A684" s="407"/>
      <c r="B684" s="667" t="s">
        <v>4</v>
      </c>
      <c r="C684" s="1386" t="s">
        <v>1088</v>
      </c>
      <c r="D684" s="1386"/>
      <c r="E684" s="1386"/>
      <c r="F684" s="1386"/>
      <c r="G684" s="1386"/>
      <c r="H684" s="1386"/>
      <c r="I684" s="1386"/>
      <c r="J684" s="121"/>
      <c r="K684" s="541"/>
      <c r="L684" s="1223"/>
      <c r="M684" s="65"/>
      <c r="N684" s="243"/>
      <c r="O684" s="66"/>
      <c r="P684" s="24"/>
      <c r="Q684" s="6"/>
      <c r="R684" s="6"/>
      <c r="S684" s="6"/>
      <c r="T684" s="6"/>
      <c r="U684" s="6"/>
      <c r="W684" s="6"/>
      <c r="X684" s="937"/>
      <c r="AA684" s="1002"/>
    </row>
    <row r="685" spans="1:27" ht="16.5" customHeight="1" x14ac:dyDescent="0.2">
      <c r="A685" s="407"/>
      <c r="B685" s="667"/>
      <c r="C685" s="1386"/>
      <c r="D685" s="1386"/>
      <c r="E685" s="1386"/>
      <c r="F685" s="1386"/>
      <c r="G685" s="1386"/>
      <c r="H685" s="1386"/>
      <c r="I685" s="1386"/>
      <c r="J685" s="121"/>
      <c r="K685" s="541"/>
      <c r="L685" s="1223"/>
      <c r="M685" s="65"/>
      <c r="N685" s="243"/>
      <c r="O685" s="66"/>
      <c r="P685" s="24"/>
      <c r="Q685" s="6"/>
      <c r="R685" s="6"/>
      <c r="S685" s="6"/>
      <c r="T685" s="6"/>
      <c r="U685" s="6"/>
      <c r="W685" s="6"/>
      <c r="X685" s="937"/>
      <c r="AA685" s="1002"/>
    </row>
    <row r="686" spans="1:27" ht="16.5" customHeight="1" x14ac:dyDescent="0.2">
      <c r="A686" s="407"/>
      <c r="B686" s="667"/>
      <c r="C686" s="1386"/>
      <c r="D686" s="1386"/>
      <c r="E686" s="1386"/>
      <c r="F686" s="1386"/>
      <c r="G686" s="1386"/>
      <c r="H686" s="1386"/>
      <c r="I686" s="1386"/>
      <c r="J686" s="121"/>
      <c r="K686" s="541"/>
      <c r="L686" s="1223"/>
      <c r="M686" s="65"/>
      <c r="N686" s="243"/>
      <c r="O686" s="66"/>
      <c r="P686" s="24"/>
      <c r="Q686" s="6"/>
      <c r="R686" s="6"/>
      <c r="S686" s="6"/>
      <c r="T686" s="6"/>
      <c r="U686" s="6"/>
      <c r="W686" s="6"/>
      <c r="X686" s="937"/>
      <c r="AA686" s="1002"/>
    </row>
    <row r="687" spans="1:27" ht="16.5" customHeight="1" x14ac:dyDescent="0.2">
      <c r="A687" s="407"/>
      <c r="B687" s="667"/>
      <c r="C687" s="1386"/>
      <c r="D687" s="1386"/>
      <c r="E687" s="1386"/>
      <c r="F687" s="1386"/>
      <c r="G687" s="1386"/>
      <c r="H687" s="1386"/>
      <c r="I687" s="1386"/>
      <c r="J687" s="121"/>
      <c r="K687" s="541"/>
      <c r="L687" s="1223"/>
      <c r="M687" s="65"/>
      <c r="N687" s="243"/>
      <c r="O687" s="66"/>
      <c r="P687" s="24"/>
      <c r="Q687" s="6"/>
      <c r="R687" s="6"/>
      <c r="S687" s="6"/>
      <c r="T687" s="6"/>
      <c r="U687" s="6"/>
      <c r="W687" s="6"/>
      <c r="X687" s="937"/>
      <c r="AA687" s="1002"/>
    </row>
    <row r="688" spans="1:27" ht="16.5" customHeight="1" x14ac:dyDescent="0.2">
      <c r="A688" s="407"/>
      <c r="B688" s="667"/>
      <c r="C688" s="1386"/>
      <c r="D688" s="1386"/>
      <c r="E688" s="1386"/>
      <c r="F688" s="1386"/>
      <c r="G688" s="1386"/>
      <c r="H688" s="1386"/>
      <c r="I688" s="1386"/>
      <c r="J688" s="121"/>
      <c r="K688" s="541"/>
      <c r="L688" s="1223"/>
      <c r="M688" s="65"/>
      <c r="N688" s="243"/>
      <c r="O688" s="66"/>
      <c r="P688" s="24"/>
      <c r="Q688" s="6"/>
      <c r="R688" s="6"/>
      <c r="S688" s="6"/>
      <c r="T688" s="6"/>
      <c r="U688" s="6"/>
      <c r="W688" s="6"/>
      <c r="X688" s="937"/>
      <c r="AA688" s="1002"/>
    </row>
    <row r="689" spans="1:27" x14ac:dyDescent="0.2">
      <c r="A689" s="407"/>
      <c r="B689" s="667"/>
      <c r="C689" s="1386"/>
      <c r="D689" s="1386"/>
      <c r="E689" s="1386"/>
      <c r="F689" s="1386"/>
      <c r="G689" s="1386"/>
      <c r="H689" s="1386"/>
      <c r="I689" s="1386"/>
      <c r="J689" s="121"/>
      <c r="K689" s="541"/>
      <c r="L689" s="1223"/>
      <c r="M689" s="65"/>
      <c r="N689" s="243"/>
      <c r="O689" s="66"/>
      <c r="P689" s="24"/>
      <c r="Q689" s="6"/>
      <c r="R689" s="6"/>
      <c r="S689" s="6"/>
      <c r="T689" s="6"/>
      <c r="U689" s="6"/>
      <c r="W689" s="6"/>
      <c r="X689" s="937"/>
      <c r="AA689" s="1002"/>
    </row>
    <row r="690" spans="1:27" x14ac:dyDescent="0.2">
      <c r="A690" s="407"/>
      <c r="B690" s="667"/>
      <c r="C690" s="1386"/>
      <c r="D690" s="1386"/>
      <c r="E690" s="1386"/>
      <c r="F690" s="1386"/>
      <c r="G690" s="1386"/>
      <c r="H690" s="1386"/>
      <c r="I690" s="1386"/>
      <c r="J690" s="121"/>
      <c r="K690" s="541"/>
      <c r="L690" s="1223"/>
      <c r="M690" s="65"/>
      <c r="N690" s="243"/>
      <c r="O690" s="66"/>
      <c r="P690" s="24"/>
      <c r="Q690" s="6"/>
      <c r="R690" s="6"/>
      <c r="S690" s="6"/>
      <c r="T690" s="6"/>
      <c r="U690" s="6"/>
      <c r="W690" s="6"/>
      <c r="X690" s="937"/>
      <c r="AA690" s="1002"/>
    </row>
    <row r="691" spans="1:27" ht="14.25" customHeight="1" x14ac:dyDescent="0.2">
      <c r="A691" s="407"/>
      <c r="B691" s="667" t="s">
        <v>764</v>
      </c>
      <c r="C691" s="1449" t="s">
        <v>1309</v>
      </c>
      <c r="D691" s="1449"/>
      <c r="E691" s="1449"/>
      <c r="F691" s="1449"/>
      <c r="G691" s="1449"/>
      <c r="H691" s="1449"/>
      <c r="I691" s="1499"/>
      <c r="J691" s="121"/>
      <c r="K691" s="541"/>
      <c r="L691" s="1223"/>
      <c r="M691" s="65"/>
      <c r="N691" s="243"/>
      <c r="O691" s="66"/>
      <c r="P691" s="24"/>
      <c r="Q691" s="6"/>
      <c r="R691" s="6"/>
      <c r="S691" s="6"/>
      <c r="T691" s="6"/>
      <c r="U691" s="6"/>
      <c r="W691" s="6"/>
      <c r="X691" s="937"/>
      <c r="AA691" s="998"/>
    </row>
    <row r="692" spans="1:27" x14ac:dyDescent="0.2">
      <c r="A692" s="407"/>
      <c r="B692" s="667"/>
      <c r="C692" s="1449"/>
      <c r="D692" s="1449"/>
      <c r="E692" s="1449"/>
      <c r="F692" s="1449"/>
      <c r="G692" s="1449"/>
      <c r="H692" s="1449"/>
      <c r="I692" s="1499"/>
      <c r="J692" s="121"/>
      <c r="K692" s="541"/>
      <c r="L692" s="1223"/>
      <c r="M692" s="65"/>
      <c r="N692" s="243"/>
      <c r="O692" s="66"/>
      <c r="P692" s="24"/>
      <c r="Q692" s="6"/>
      <c r="R692" s="6"/>
      <c r="S692" s="6"/>
      <c r="T692" s="6"/>
      <c r="U692" s="6"/>
      <c r="W692" s="6"/>
      <c r="X692" s="937"/>
      <c r="AA692" s="1002"/>
    </row>
    <row r="693" spans="1:27" ht="22.5" customHeight="1" x14ac:dyDescent="0.2">
      <c r="A693" s="407"/>
      <c r="B693" s="667"/>
      <c r="C693" s="1449"/>
      <c r="D693" s="1449"/>
      <c r="E693" s="1449"/>
      <c r="F693" s="1449"/>
      <c r="G693" s="1449"/>
      <c r="H693" s="1449"/>
      <c r="I693" s="1499"/>
      <c r="J693" s="121"/>
      <c r="K693" s="541"/>
      <c r="L693" s="1223"/>
      <c r="M693" s="65"/>
      <c r="N693" s="243"/>
      <c r="O693" s="66"/>
      <c r="P693" s="24"/>
      <c r="Q693" s="6"/>
      <c r="R693" s="6"/>
      <c r="S693" s="6"/>
      <c r="T693" s="6"/>
      <c r="U693" s="6"/>
      <c r="W693" s="6"/>
      <c r="X693" s="937"/>
      <c r="AA693" s="1002"/>
    </row>
    <row r="694" spans="1:27" ht="14.25" customHeight="1" x14ac:dyDescent="0.2">
      <c r="A694" s="407"/>
      <c r="B694" s="667" t="s">
        <v>789</v>
      </c>
      <c r="C694" s="1449" t="s">
        <v>1330</v>
      </c>
      <c r="D694" s="1449"/>
      <c r="E694" s="1449"/>
      <c r="F694" s="1449"/>
      <c r="G694" s="1449"/>
      <c r="H694" s="1449"/>
      <c r="I694" s="1499"/>
      <c r="J694" s="121"/>
      <c r="K694" s="541"/>
      <c r="L694" s="1223"/>
      <c r="M694" s="65"/>
      <c r="N694" s="243"/>
      <c r="O694" s="66"/>
      <c r="P694" s="24"/>
      <c r="Q694" s="6"/>
      <c r="R694" s="6"/>
      <c r="S694" s="6"/>
      <c r="T694" s="6"/>
      <c r="U694" s="6"/>
      <c r="W694" s="6"/>
      <c r="X694" s="937"/>
      <c r="AA694" s="998"/>
    </row>
    <row r="695" spans="1:27" ht="7.5" customHeight="1" x14ac:dyDescent="0.2">
      <c r="A695" s="407"/>
      <c r="B695" s="667"/>
      <c r="C695" s="591"/>
      <c r="D695" s="591"/>
      <c r="E695" s="591"/>
      <c r="F695" s="591"/>
      <c r="G695" s="591"/>
      <c r="H695" s="591"/>
      <c r="I695" s="592"/>
      <c r="J695" s="121"/>
      <c r="K695" s="541"/>
      <c r="L695" s="1223"/>
      <c r="M695" s="65"/>
      <c r="N695" s="243"/>
      <c r="O695" s="66"/>
      <c r="P695" s="24"/>
      <c r="Q695" s="6"/>
      <c r="R695" s="6"/>
      <c r="S695" s="6"/>
      <c r="T695" s="6"/>
      <c r="U695" s="6"/>
      <c r="W695" s="6"/>
      <c r="X695" s="937"/>
      <c r="AA695" s="1002"/>
    </row>
    <row r="696" spans="1:27" ht="14.25" customHeight="1" x14ac:dyDescent="0.2">
      <c r="A696" s="407"/>
      <c r="B696" s="667"/>
      <c r="C696" s="591" t="s">
        <v>54</v>
      </c>
      <c r="D696" s="1449" t="s">
        <v>1533</v>
      </c>
      <c r="E696" s="1449"/>
      <c r="F696" s="1449"/>
      <c r="G696" s="1449"/>
      <c r="H696" s="1449"/>
      <c r="I696" s="1499"/>
      <c r="J696" s="121"/>
      <c r="K696" s="541"/>
      <c r="L696" s="1223"/>
      <c r="M696" s="65"/>
      <c r="N696" s="243"/>
      <c r="O696" s="66"/>
      <c r="P696" s="24"/>
      <c r="Q696" s="6"/>
      <c r="R696" s="6"/>
      <c r="S696" s="6"/>
      <c r="T696" s="6"/>
      <c r="U696" s="6"/>
      <c r="W696" s="6"/>
      <c r="X696" s="937"/>
      <c r="AA696" s="1002"/>
    </row>
    <row r="697" spans="1:27" x14ac:dyDescent="0.2">
      <c r="A697" s="407"/>
      <c r="B697" s="667"/>
      <c r="C697" s="591"/>
      <c r="D697" s="1449"/>
      <c r="E697" s="1449"/>
      <c r="F697" s="1449"/>
      <c r="G697" s="1449"/>
      <c r="H697" s="1449"/>
      <c r="I697" s="1499"/>
      <c r="J697" s="121"/>
      <c r="K697" s="541"/>
      <c r="L697" s="1223"/>
      <c r="M697" s="65"/>
      <c r="N697" s="243"/>
      <c r="O697" s="66"/>
      <c r="P697" s="24"/>
      <c r="Q697" s="6"/>
      <c r="R697" s="6"/>
      <c r="S697" s="6"/>
      <c r="T697" s="6"/>
      <c r="U697" s="6"/>
      <c r="W697" s="6"/>
      <c r="X697" s="937"/>
      <c r="AA697" s="1002"/>
    </row>
    <row r="698" spans="1:27" x14ac:dyDescent="0.2">
      <c r="A698" s="407"/>
      <c r="B698" s="667"/>
      <c r="C698" s="667" t="s">
        <v>55</v>
      </c>
      <c r="D698" s="1449" t="s">
        <v>1523</v>
      </c>
      <c r="E698" s="1449"/>
      <c r="F698" s="1449"/>
      <c r="G698" s="1449"/>
      <c r="H698" s="1449"/>
      <c r="I698" s="1499"/>
      <c r="J698" s="121"/>
      <c r="K698" s="541"/>
      <c r="L698" s="1223"/>
      <c r="M698" s="65"/>
      <c r="N698" s="243"/>
      <c r="O698" s="66"/>
      <c r="P698" s="24"/>
      <c r="Q698" s="6"/>
      <c r="R698" s="6"/>
      <c r="S698" s="6"/>
      <c r="T698" s="6"/>
      <c r="U698" s="6"/>
      <c r="W698" s="6"/>
      <c r="X698" s="937"/>
      <c r="AA698" s="1002"/>
    </row>
    <row r="699" spans="1:27" x14ac:dyDescent="0.2">
      <c r="A699" s="407"/>
      <c r="B699" s="667"/>
      <c r="C699" s="667"/>
      <c r="D699" s="1449"/>
      <c r="E699" s="1449"/>
      <c r="F699" s="1449"/>
      <c r="G699" s="1449"/>
      <c r="H699" s="1449"/>
      <c r="I699" s="1499"/>
      <c r="J699" s="121"/>
      <c r="K699" s="541"/>
      <c r="L699" s="1223"/>
      <c r="M699" s="65"/>
      <c r="N699" s="243"/>
      <c r="O699" s="66"/>
      <c r="P699" s="24"/>
      <c r="Q699" s="6"/>
      <c r="R699" s="6"/>
      <c r="S699" s="6"/>
      <c r="T699" s="6"/>
      <c r="U699" s="6"/>
      <c r="W699" s="6"/>
      <c r="X699" s="937"/>
      <c r="AA699" s="1002"/>
    </row>
    <row r="700" spans="1:27" x14ac:dyDescent="0.2">
      <c r="A700" s="407"/>
      <c r="B700" s="667"/>
      <c r="C700" s="667"/>
      <c r="D700" s="1449"/>
      <c r="E700" s="1449"/>
      <c r="F700" s="1449"/>
      <c r="G700" s="1449"/>
      <c r="H700" s="1449"/>
      <c r="I700" s="1499"/>
      <c r="J700" s="121"/>
      <c r="K700" s="541"/>
      <c r="L700" s="1223"/>
      <c r="M700" s="65"/>
      <c r="N700" s="243"/>
      <c r="O700" s="66"/>
      <c r="P700" s="24"/>
      <c r="Q700" s="6"/>
      <c r="R700" s="6"/>
      <c r="S700" s="6"/>
      <c r="T700" s="6"/>
      <c r="U700" s="6"/>
      <c r="W700" s="6"/>
      <c r="X700" s="937"/>
      <c r="AA700" s="1002"/>
    </row>
    <row r="701" spans="1:27" ht="19.5" customHeight="1" x14ac:dyDescent="0.2">
      <c r="A701" s="407"/>
      <c r="B701" s="667"/>
      <c r="C701" s="667"/>
      <c r="D701" s="1449"/>
      <c r="E701" s="1449"/>
      <c r="F701" s="1449"/>
      <c r="G701" s="1449"/>
      <c r="H701" s="1449"/>
      <c r="I701" s="1499"/>
      <c r="J701" s="121"/>
      <c r="K701" s="541"/>
      <c r="L701" s="1223"/>
      <c r="M701" s="65"/>
      <c r="N701" s="243"/>
      <c r="O701" s="66"/>
      <c r="P701" s="24"/>
      <c r="Q701" s="6"/>
      <c r="R701" s="6"/>
      <c r="S701" s="6"/>
      <c r="T701" s="6"/>
      <c r="U701" s="6"/>
      <c r="W701" s="6"/>
      <c r="X701" s="937"/>
      <c r="AA701" s="1002"/>
    </row>
    <row r="702" spans="1:27" x14ac:dyDescent="0.2">
      <c r="A702" s="407"/>
      <c r="B702" s="667"/>
      <c r="C702" s="667" t="s">
        <v>56</v>
      </c>
      <c r="D702" s="1449" t="s">
        <v>1524</v>
      </c>
      <c r="E702" s="1449"/>
      <c r="F702" s="1449"/>
      <c r="G702" s="1449"/>
      <c r="H702" s="1449"/>
      <c r="I702" s="1499"/>
      <c r="J702" s="121"/>
      <c r="K702" s="541"/>
      <c r="L702" s="1223"/>
      <c r="M702" s="65"/>
      <c r="N702" s="243"/>
      <c r="O702" s="66"/>
      <c r="P702" s="24"/>
      <c r="Q702" s="6"/>
      <c r="R702" s="6"/>
      <c r="S702" s="6"/>
      <c r="T702" s="6"/>
      <c r="U702" s="6"/>
      <c r="W702" s="6"/>
      <c r="X702" s="937"/>
      <c r="AA702" s="1002"/>
    </row>
    <row r="703" spans="1:27" x14ac:dyDescent="0.2">
      <c r="A703" s="407"/>
      <c r="B703" s="667"/>
      <c r="C703" s="591"/>
      <c r="D703" s="1449"/>
      <c r="E703" s="1449"/>
      <c r="F703" s="1449"/>
      <c r="G703" s="1449"/>
      <c r="H703" s="1449"/>
      <c r="I703" s="1499"/>
      <c r="J703" s="121"/>
      <c r="K703" s="541"/>
      <c r="L703" s="1223"/>
      <c r="M703" s="65"/>
      <c r="N703" s="243"/>
      <c r="O703" s="66"/>
      <c r="P703" s="24"/>
      <c r="Q703" s="6"/>
      <c r="R703" s="6"/>
      <c r="S703" s="6"/>
      <c r="T703" s="6"/>
      <c r="U703" s="6"/>
      <c r="W703" s="6"/>
      <c r="X703" s="937"/>
      <c r="AA703" s="1002"/>
    </row>
    <row r="704" spans="1:27" ht="20.25" customHeight="1" x14ac:dyDescent="0.2">
      <c r="A704" s="407"/>
      <c r="B704" s="667"/>
      <c r="C704" s="591"/>
      <c r="D704" s="1449"/>
      <c r="E704" s="1449"/>
      <c r="F704" s="1449"/>
      <c r="G704" s="1449"/>
      <c r="H704" s="1449"/>
      <c r="I704" s="1499"/>
      <c r="J704" s="121"/>
      <c r="K704" s="541"/>
      <c r="L704" s="1223"/>
      <c r="M704" s="65"/>
      <c r="N704" s="243"/>
      <c r="O704" s="66"/>
      <c r="P704" s="24"/>
      <c r="Q704" s="6"/>
      <c r="R704" s="6"/>
      <c r="S704" s="6"/>
      <c r="T704" s="6"/>
      <c r="U704" s="6"/>
      <c r="W704" s="6"/>
      <c r="X704" s="937"/>
      <c r="AA704" s="1002"/>
    </row>
    <row r="705" spans="1:27" ht="14.25" customHeight="1" x14ac:dyDescent="0.2">
      <c r="A705" s="407"/>
      <c r="B705" s="667"/>
      <c r="C705" s="1449" t="s">
        <v>1329</v>
      </c>
      <c r="D705" s="1449"/>
      <c r="E705" s="1449"/>
      <c r="F705" s="1449"/>
      <c r="G705" s="1449"/>
      <c r="H705" s="1449"/>
      <c r="I705" s="1499"/>
      <c r="J705" s="121"/>
      <c r="K705" s="541"/>
      <c r="L705" s="1223"/>
      <c r="M705" s="65"/>
      <c r="N705" s="243"/>
      <c r="O705" s="66"/>
      <c r="P705" s="24"/>
      <c r="Q705" s="6"/>
      <c r="R705" s="6"/>
      <c r="S705" s="6"/>
      <c r="T705" s="6"/>
      <c r="U705" s="6"/>
      <c r="W705" s="6"/>
      <c r="X705" s="937"/>
      <c r="AA705" s="1002"/>
    </row>
    <row r="706" spans="1:27" ht="21" customHeight="1" x14ac:dyDescent="0.2">
      <c r="A706" s="407"/>
      <c r="B706" s="667"/>
      <c r="C706" s="1449"/>
      <c r="D706" s="1449"/>
      <c r="E706" s="1449"/>
      <c r="F706" s="1449"/>
      <c r="G706" s="1449"/>
      <c r="H706" s="1449"/>
      <c r="I706" s="1499"/>
      <c r="J706" s="121"/>
      <c r="K706" s="541"/>
      <c r="L706" s="1223"/>
      <c r="M706" s="65"/>
      <c r="N706" s="243"/>
      <c r="O706" s="66"/>
      <c r="P706" s="24"/>
      <c r="Q706" s="6"/>
      <c r="R706" s="6"/>
      <c r="S706" s="6"/>
      <c r="T706" s="6"/>
      <c r="U706" s="6"/>
      <c r="W706" s="6"/>
      <c r="X706" s="937"/>
      <c r="AA706" s="1002"/>
    </row>
    <row r="707" spans="1:27" ht="14.25" customHeight="1" x14ac:dyDescent="0.2">
      <c r="A707" s="407"/>
      <c r="B707" s="667" t="s">
        <v>1331</v>
      </c>
      <c r="C707" s="1386" t="s">
        <v>1310</v>
      </c>
      <c r="D707" s="1386"/>
      <c r="E707" s="1386"/>
      <c r="F707" s="1386"/>
      <c r="G707" s="1386"/>
      <c r="H707" s="1386"/>
      <c r="I707" s="1386"/>
      <c r="J707" s="121"/>
      <c r="K707" s="541"/>
      <c r="L707" s="1223"/>
      <c r="M707" s="65"/>
      <c r="N707" s="243"/>
      <c r="O707" s="66"/>
      <c r="P707" s="24"/>
      <c r="Q707" s="6"/>
      <c r="R707" s="6"/>
      <c r="S707" s="6"/>
      <c r="T707" s="6"/>
      <c r="U707" s="6"/>
      <c r="W707" s="6"/>
      <c r="X707" s="937"/>
      <c r="AA707" s="1002"/>
    </row>
    <row r="708" spans="1:27" ht="16.5" customHeight="1" x14ac:dyDescent="0.2">
      <c r="A708" s="407"/>
      <c r="B708" s="667"/>
      <c r="C708" s="1386"/>
      <c r="D708" s="1386"/>
      <c r="E708" s="1386"/>
      <c r="F708" s="1386"/>
      <c r="G708" s="1386"/>
      <c r="H708" s="1386"/>
      <c r="I708" s="1386"/>
      <c r="J708" s="121"/>
      <c r="K708" s="541"/>
      <c r="L708" s="1223"/>
      <c r="M708" s="65"/>
      <c r="N708" s="243"/>
      <c r="O708" s="66"/>
      <c r="P708" s="24"/>
      <c r="Q708" s="6"/>
      <c r="R708" s="6"/>
      <c r="S708" s="6"/>
      <c r="T708" s="6"/>
      <c r="U708" s="6"/>
      <c r="W708" s="6"/>
      <c r="X708" s="937"/>
      <c r="AA708" s="1002"/>
    </row>
    <row r="709" spans="1:27" ht="16.5" customHeight="1" x14ac:dyDescent="0.2">
      <c r="A709" s="407"/>
      <c r="B709" s="667"/>
      <c r="C709" s="1386"/>
      <c r="D709" s="1386"/>
      <c r="E709" s="1386"/>
      <c r="F709" s="1386"/>
      <c r="G709" s="1386"/>
      <c r="H709" s="1386"/>
      <c r="I709" s="1386"/>
      <c r="J709" s="121"/>
      <c r="K709" s="541"/>
      <c r="L709" s="1223"/>
      <c r="M709" s="65"/>
      <c r="N709" s="243"/>
      <c r="O709" s="66"/>
      <c r="P709" s="24"/>
      <c r="Q709" s="6"/>
      <c r="R709" s="6"/>
      <c r="S709" s="6"/>
      <c r="T709" s="6"/>
      <c r="U709" s="6"/>
      <c r="W709" s="6"/>
      <c r="X709" s="937"/>
      <c r="AA709" s="1002"/>
    </row>
    <row r="710" spans="1:27" ht="16.5" customHeight="1" x14ac:dyDescent="0.2">
      <c r="A710" s="407"/>
      <c r="B710" s="667"/>
      <c r="C710" s="1386"/>
      <c r="D710" s="1386"/>
      <c r="E710" s="1386"/>
      <c r="F710" s="1386"/>
      <c r="G710" s="1386"/>
      <c r="H710" s="1386"/>
      <c r="I710" s="1386"/>
      <c r="J710" s="121"/>
      <c r="K710" s="541"/>
      <c r="L710" s="1223"/>
      <c r="M710" s="65"/>
      <c r="N710" s="243"/>
      <c r="O710" s="66"/>
      <c r="P710" s="24"/>
      <c r="Q710" s="6"/>
      <c r="R710" s="6"/>
      <c r="S710" s="6"/>
      <c r="T710" s="6"/>
      <c r="U710" s="6"/>
      <c r="W710" s="6"/>
      <c r="X710" s="937"/>
      <c r="AA710" s="1002"/>
    </row>
    <row r="711" spans="1:27" ht="16.5" customHeight="1" x14ac:dyDescent="0.2">
      <c r="A711" s="407"/>
      <c r="B711" s="667"/>
      <c r="C711" s="1386"/>
      <c r="D711" s="1386"/>
      <c r="E711" s="1386"/>
      <c r="F711" s="1386"/>
      <c r="G711" s="1386"/>
      <c r="H711" s="1386"/>
      <c r="I711" s="1386"/>
      <c r="J711" s="121"/>
      <c r="K711" s="541"/>
      <c r="L711" s="1223"/>
      <c r="M711" s="65"/>
      <c r="N711" s="243"/>
      <c r="O711" s="66"/>
      <c r="P711" s="24"/>
      <c r="Q711" s="6"/>
      <c r="R711" s="6"/>
      <c r="S711" s="6"/>
      <c r="T711" s="6"/>
      <c r="U711" s="6"/>
      <c r="W711" s="6"/>
      <c r="X711" s="937"/>
      <c r="AA711" s="1002"/>
    </row>
    <row r="712" spans="1:27" ht="16.5" customHeight="1" x14ac:dyDescent="0.2">
      <c r="A712" s="407"/>
      <c r="B712" s="667" t="s">
        <v>863</v>
      </c>
      <c r="C712" s="1386" t="s">
        <v>883</v>
      </c>
      <c r="D712" s="1386"/>
      <c r="E712" s="1386"/>
      <c r="F712" s="1386"/>
      <c r="G712" s="1386"/>
      <c r="H712" s="1386"/>
      <c r="I712" s="1386"/>
      <c r="J712" s="121"/>
      <c r="K712" s="541"/>
      <c r="L712" s="1223"/>
      <c r="M712" s="65"/>
      <c r="N712" s="243"/>
      <c r="O712" s="66"/>
      <c r="P712" s="24"/>
      <c r="Q712" s="6"/>
      <c r="R712" s="6"/>
      <c r="S712" s="6"/>
      <c r="T712" s="6"/>
      <c r="U712" s="6"/>
      <c r="W712" s="6"/>
      <c r="X712" s="937"/>
      <c r="AA712" s="1001"/>
    </row>
    <row r="713" spans="1:27" ht="16.5" customHeight="1" x14ac:dyDescent="0.2">
      <c r="A713" s="407"/>
      <c r="B713" s="667"/>
      <c r="C713" s="1386"/>
      <c r="D713" s="1386"/>
      <c r="E713" s="1386"/>
      <c r="F713" s="1386"/>
      <c r="G713" s="1386"/>
      <c r="H713" s="1386"/>
      <c r="I713" s="1386"/>
      <c r="J713" s="121"/>
      <c r="K713" s="541"/>
      <c r="L713" s="1223"/>
      <c r="M713" s="65"/>
      <c r="N713" s="243"/>
      <c r="O713" s="66"/>
      <c r="P713" s="24"/>
      <c r="Q713" s="6"/>
      <c r="R713" s="6"/>
      <c r="S713" s="6"/>
      <c r="T713" s="6"/>
      <c r="U713" s="6"/>
      <c r="W713" s="6"/>
      <c r="X713" s="937"/>
      <c r="AA713" s="1002"/>
    </row>
    <row r="714" spans="1:27" ht="16.5" customHeight="1" x14ac:dyDescent="0.2">
      <c r="A714" s="407"/>
      <c r="B714" s="667"/>
      <c r="C714" s="1386"/>
      <c r="D714" s="1386"/>
      <c r="E714" s="1386"/>
      <c r="F714" s="1386"/>
      <c r="G714" s="1386"/>
      <c r="H714" s="1386"/>
      <c r="I714" s="1386"/>
      <c r="J714" s="121"/>
      <c r="K714" s="541"/>
      <c r="L714" s="1223"/>
      <c r="M714" s="65"/>
      <c r="N714" s="243"/>
      <c r="O714" s="66"/>
      <c r="P714" s="24"/>
      <c r="Q714" s="6"/>
      <c r="R714" s="6"/>
      <c r="S714" s="6"/>
      <c r="T714" s="6"/>
      <c r="U714" s="6"/>
      <c r="W714" s="6"/>
      <c r="X714" s="937"/>
      <c r="AA714" s="1002"/>
    </row>
    <row r="715" spans="1:27" ht="16.5" customHeight="1" x14ac:dyDescent="0.2">
      <c r="A715" s="407" t="s">
        <v>885</v>
      </c>
      <c r="B715" s="1386" t="s">
        <v>1504</v>
      </c>
      <c r="C715" s="1386"/>
      <c r="D715" s="1386"/>
      <c r="E715" s="1386"/>
      <c r="F715" s="1386"/>
      <c r="G715" s="1386"/>
      <c r="H715" s="1386"/>
      <c r="I715" s="1386"/>
      <c r="J715" s="121"/>
      <c r="K715" s="541"/>
      <c r="L715" s="1223"/>
      <c r="M715" s="65"/>
      <c r="N715" s="597" t="s">
        <v>961</v>
      </c>
      <c r="O715" s="66" t="b">
        <v>0</v>
      </c>
      <c r="P715" s="230">
        <f>IF(O715=TRUE,1,0)</f>
        <v>0</v>
      </c>
      <c r="Q715" s="566"/>
      <c r="R715" s="566" t="str">
        <f>IF(AND($Q$621&gt;0,$Q$621=$O$621),"NA","")</f>
        <v/>
      </c>
      <c r="S715" s="6"/>
      <c r="T715" s="6"/>
      <c r="U715" s="6"/>
      <c r="W715" s="935" t="str">
        <f>IF(OR(Q715=TRUE,R715="NA"),CONCATENATE(N715," "),"")</f>
        <v/>
      </c>
      <c r="X715" s="234" t="str">
        <f>IF(OR(O715=TRUE,Q715=TRUE,R715="NA"),"",CONCATENATE(N715," "))</f>
        <v xml:space="preserve">S13.5, </v>
      </c>
      <c r="AA715" s="998"/>
    </row>
    <row r="716" spans="1:27" ht="16.5" customHeight="1" x14ac:dyDescent="0.2">
      <c r="A716" s="407"/>
      <c r="B716" s="1386"/>
      <c r="C716" s="1386"/>
      <c r="D716" s="1386"/>
      <c r="E716" s="1386"/>
      <c r="F716" s="1386"/>
      <c r="G716" s="1386"/>
      <c r="H716" s="1386"/>
      <c r="I716" s="1386"/>
      <c r="J716" s="121"/>
      <c r="K716" s="541"/>
      <c r="L716" s="1223"/>
      <c r="M716" s="65"/>
      <c r="N716" s="243"/>
      <c r="O716" s="66"/>
      <c r="P716" s="24"/>
      <c r="Q716" s="6"/>
      <c r="R716" s="6"/>
      <c r="S716" s="6"/>
      <c r="T716" s="6"/>
      <c r="U716" s="6"/>
      <c r="W716" s="6"/>
      <c r="X716" s="937"/>
      <c r="AA716" s="1002"/>
    </row>
    <row r="717" spans="1:27" ht="16.5" customHeight="1" x14ac:dyDescent="0.2">
      <c r="A717" s="407"/>
      <c r="B717" s="1386"/>
      <c r="C717" s="1386"/>
      <c r="D717" s="1386"/>
      <c r="E717" s="1386"/>
      <c r="F717" s="1386"/>
      <c r="G717" s="1386"/>
      <c r="H717" s="1386"/>
      <c r="I717" s="1386"/>
      <c r="J717" s="121"/>
      <c r="K717" s="541"/>
      <c r="L717" s="1223"/>
      <c r="M717" s="65"/>
      <c r="N717" s="243"/>
      <c r="O717" s="66"/>
      <c r="P717" s="24"/>
      <c r="Q717" s="6"/>
      <c r="R717" s="6"/>
      <c r="S717" s="6"/>
      <c r="T717" s="6"/>
      <c r="U717" s="6"/>
      <c r="W717" s="6"/>
      <c r="X717" s="937"/>
      <c r="AA717" s="1002"/>
    </row>
    <row r="718" spans="1:27" ht="16.5" customHeight="1" x14ac:dyDescent="0.2">
      <c r="A718" s="407"/>
      <c r="B718" s="1386"/>
      <c r="C718" s="1386"/>
      <c r="D718" s="1386"/>
      <c r="E718" s="1386"/>
      <c r="F718" s="1386"/>
      <c r="G718" s="1386"/>
      <c r="H718" s="1386"/>
      <c r="I718" s="1386"/>
      <c r="J718" s="121"/>
      <c r="K718" s="541"/>
      <c r="L718" s="1223"/>
      <c r="M718" s="65"/>
      <c r="N718" s="243"/>
      <c r="O718" s="66"/>
      <c r="P718" s="24"/>
      <c r="Q718" s="6"/>
      <c r="R718" s="6"/>
      <c r="S718" s="6"/>
      <c r="T718" s="6"/>
      <c r="U718" s="6"/>
      <c r="W718" s="6"/>
      <c r="X718" s="937"/>
      <c r="AA718" s="1002"/>
    </row>
    <row r="719" spans="1:27" ht="6.75" hidden="1" customHeight="1" x14ac:dyDescent="0.2">
      <c r="A719" s="407"/>
      <c r="B719" s="1386"/>
      <c r="C719" s="1386"/>
      <c r="D719" s="1386"/>
      <c r="E719" s="1386"/>
      <c r="F719" s="1386"/>
      <c r="G719" s="1386"/>
      <c r="H719" s="1386"/>
      <c r="I719" s="1386"/>
      <c r="J719" s="121"/>
      <c r="K719" s="541"/>
      <c r="L719" s="1223"/>
      <c r="M719" s="65"/>
      <c r="N719" s="243"/>
      <c r="O719" s="66"/>
      <c r="P719" s="24"/>
      <c r="Q719" s="6"/>
      <c r="R719" s="6"/>
      <c r="S719" s="6"/>
      <c r="T719" s="6"/>
      <c r="U719" s="6"/>
      <c r="W719" s="6"/>
      <c r="X719" s="937"/>
      <c r="AA719" s="1002"/>
    </row>
    <row r="720" spans="1:27" ht="16.5" customHeight="1" x14ac:dyDescent="0.2">
      <c r="A720" s="407"/>
      <c r="B720" s="355" t="s">
        <v>0</v>
      </c>
      <c r="C720" s="1386" t="s">
        <v>886</v>
      </c>
      <c r="D720" s="1386"/>
      <c r="E720" s="1386"/>
      <c r="F720" s="1386"/>
      <c r="G720" s="1386"/>
      <c r="H720" s="1386"/>
      <c r="I720" s="1386"/>
      <c r="J720" s="121"/>
      <c r="K720" s="541"/>
      <c r="L720" s="1223"/>
      <c r="M720" s="65"/>
      <c r="N720" s="243"/>
      <c r="O720" s="66"/>
      <c r="P720" s="24"/>
      <c r="Q720" s="6"/>
      <c r="R720" s="6"/>
      <c r="S720" s="6"/>
      <c r="T720" s="6"/>
      <c r="U720" s="6"/>
      <c r="W720" s="6"/>
      <c r="X720" s="937"/>
      <c r="AA720" s="1002"/>
    </row>
    <row r="721" spans="1:27" ht="16.5" customHeight="1" x14ac:dyDescent="0.2">
      <c r="A721" s="407"/>
      <c r="B721" s="355"/>
      <c r="C721" s="1386"/>
      <c r="D721" s="1386"/>
      <c r="E721" s="1386"/>
      <c r="F721" s="1386"/>
      <c r="G721" s="1386"/>
      <c r="H721" s="1386"/>
      <c r="I721" s="1386"/>
      <c r="J721" s="121"/>
      <c r="K721" s="541"/>
      <c r="L721" s="1223"/>
      <c r="M721" s="65"/>
      <c r="N721" s="243"/>
      <c r="O721" s="66"/>
      <c r="P721" s="24"/>
      <c r="Q721" s="6"/>
      <c r="R721" s="6"/>
      <c r="S721" s="6"/>
      <c r="T721" s="6"/>
      <c r="U721" s="6"/>
      <c r="W721" s="6"/>
      <c r="X721" s="937"/>
      <c r="AA721" s="1002"/>
    </row>
    <row r="722" spans="1:27" ht="16.5" customHeight="1" x14ac:dyDescent="0.2">
      <c r="A722" s="407"/>
      <c r="B722" s="355" t="s">
        <v>1</v>
      </c>
      <c r="C722" s="1386" t="s">
        <v>1409</v>
      </c>
      <c r="D722" s="1386"/>
      <c r="E722" s="1386"/>
      <c r="F722" s="1386"/>
      <c r="G722" s="1386"/>
      <c r="H722" s="1386"/>
      <c r="I722" s="1386"/>
      <c r="J722" s="121"/>
      <c r="K722" s="541"/>
      <c r="L722" s="1223"/>
      <c r="M722" s="65"/>
      <c r="N722" s="243"/>
      <c r="O722" s="66"/>
      <c r="P722" s="24"/>
      <c r="Q722" s="6"/>
      <c r="R722" s="6"/>
      <c r="S722" s="6"/>
      <c r="T722" s="6"/>
      <c r="U722" s="6"/>
      <c r="W722" s="6"/>
      <c r="X722" s="937"/>
      <c r="AA722" s="1002"/>
    </row>
    <row r="723" spans="1:27" ht="16.5" customHeight="1" x14ac:dyDescent="0.2">
      <c r="A723" s="407"/>
      <c r="B723" s="355"/>
      <c r="C723" s="1386"/>
      <c r="D723" s="1386"/>
      <c r="E723" s="1386"/>
      <c r="F723" s="1386"/>
      <c r="G723" s="1386"/>
      <c r="H723" s="1386"/>
      <c r="I723" s="1386"/>
      <c r="J723" s="121"/>
      <c r="K723" s="541"/>
      <c r="L723" s="1223"/>
      <c r="M723" s="65"/>
      <c r="N723" s="243"/>
      <c r="O723" s="66"/>
      <c r="P723" s="24"/>
      <c r="Q723" s="6"/>
      <c r="R723" s="6"/>
      <c r="S723" s="6"/>
      <c r="T723" s="6"/>
      <c r="U723" s="6"/>
      <c r="W723" s="6"/>
      <c r="X723" s="937"/>
      <c r="AA723" s="1002"/>
    </row>
    <row r="724" spans="1:27" ht="16.5" customHeight="1" x14ac:dyDescent="0.2">
      <c r="A724" s="407"/>
      <c r="B724" s="355"/>
      <c r="C724" s="1386"/>
      <c r="D724" s="1386"/>
      <c r="E724" s="1386"/>
      <c r="F724" s="1386"/>
      <c r="G724" s="1386"/>
      <c r="H724" s="1386"/>
      <c r="I724" s="1386"/>
      <c r="J724" s="121"/>
      <c r="K724" s="541"/>
      <c r="L724" s="1223"/>
      <c r="M724" s="65"/>
      <c r="N724" s="243"/>
      <c r="O724" s="66"/>
      <c r="P724" s="24"/>
      <c r="Q724" s="6"/>
      <c r="R724" s="6"/>
      <c r="S724" s="6"/>
      <c r="T724" s="6"/>
      <c r="U724" s="6"/>
      <c r="W724" s="6"/>
      <c r="X724" s="937"/>
      <c r="AA724" s="1002"/>
    </row>
    <row r="725" spans="1:27" ht="16.5" customHeight="1" x14ac:dyDescent="0.2">
      <c r="A725" s="407"/>
      <c r="B725" s="355" t="s">
        <v>3</v>
      </c>
      <c r="C725" s="1386" t="s">
        <v>887</v>
      </c>
      <c r="D725" s="1386"/>
      <c r="E725" s="1386"/>
      <c r="F725" s="1386"/>
      <c r="G725" s="1386"/>
      <c r="H725" s="1386"/>
      <c r="I725" s="1386"/>
      <c r="J725" s="121"/>
      <c r="K725" s="541"/>
      <c r="L725" s="1223"/>
      <c r="M725" s="65"/>
      <c r="N725" s="243"/>
      <c r="O725" s="66"/>
      <c r="P725" s="24"/>
      <c r="Q725" s="6"/>
      <c r="R725" s="6"/>
      <c r="S725" s="6"/>
      <c r="T725" s="6"/>
      <c r="U725" s="6"/>
      <c r="W725" s="6"/>
      <c r="X725" s="937"/>
      <c r="AA725" s="1002"/>
    </row>
    <row r="726" spans="1:27" ht="16.5" customHeight="1" x14ac:dyDescent="0.2">
      <c r="A726" s="409"/>
      <c r="B726" s="402"/>
      <c r="C726" s="1387"/>
      <c r="D726" s="1387"/>
      <c r="E726" s="1387"/>
      <c r="F726" s="1387"/>
      <c r="G726" s="1387"/>
      <c r="H726" s="1387"/>
      <c r="I726" s="1387"/>
      <c r="J726" s="123"/>
      <c r="K726" s="543"/>
      <c r="L726" s="1224"/>
      <c r="M726" s="65"/>
      <c r="N726" s="243"/>
      <c r="O726" s="66"/>
      <c r="P726" s="24"/>
      <c r="Q726" s="6"/>
      <c r="R726" s="6"/>
      <c r="S726" s="6"/>
      <c r="T726" s="6"/>
      <c r="U726" s="6"/>
      <c r="W726" s="6"/>
      <c r="X726" s="937"/>
      <c r="AA726" s="1002"/>
    </row>
    <row r="727" spans="1:27" ht="16.5" customHeight="1" x14ac:dyDescent="0.2">
      <c r="A727" s="407" t="s">
        <v>888</v>
      </c>
      <c r="B727" s="1386" t="s">
        <v>1410</v>
      </c>
      <c r="C727" s="1386"/>
      <c r="D727" s="1386"/>
      <c r="E727" s="1386"/>
      <c r="F727" s="1386"/>
      <c r="G727" s="1386"/>
      <c r="H727" s="1386"/>
      <c r="I727" s="1386"/>
      <c r="J727" s="121"/>
      <c r="K727" s="541"/>
      <c r="L727" s="1223"/>
      <c r="M727" s="65"/>
      <c r="N727" s="597" t="s">
        <v>962</v>
      </c>
      <c r="O727" s="66" t="b">
        <v>0</v>
      </c>
      <c r="P727" s="230">
        <f>IF(O727=TRUE,1,0)</f>
        <v>0</v>
      </c>
      <c r="Q727" s="566"/>
      <c r="R727" s="566" t="str">
        <f>IF(AND($Q$621&gt;0,$Q$621=$O$621),"NA","")</f>
        <v/>
      </c>
      <c r="S727" s="6"/>
      <c r="T727" s="6"/>
      <c r="U727" s="6"/>
      <c r="W727" s="935" t="str">
        <f>IF(OR(Q727=TRUE,R727="NA"),CONCATENATE(N727," "),"")</f>
        <v/>
      </c>
      <c r="X727" s="234" t="str">
        <f>IF(OR(O727=TRUE,Q727=TRUE,R727="NA"),"",CONCATENATE(N727," "))</f>
        <v xml:space="preserve">S13.6, </v>
      </c>
      <c r="AA727" s="998"/>
    </row>
    <row r="728" spans="1:27" ht="16.5" customHeight="1" x14ac:dyDescent="0.2">
      <c r="A728" s="407"/>
      <c r="B728" s="1386"/>
      <c r="C728" s="1386"/>
      <c r="D728" s="1386"/>
      <c r="E728" s="1386"/>
      <c r="F728" s="1386"/>
      <c r="G728" s="1386"/>
      <c r="H728" s="1386"/>
      <c r="I728" s="1386"/>
      <c r="J728" s="121"/>
      <c r="K728" s="541"/>
      <c r="L728" s="1223"/>
      <c r="M728" s="65"/>
      <c r="N728" s="243"/>
      <c r="O728" s="66"/>
      <c r="P728" s="24"/>
      <c r="Q728" s="6"/>
      <c r="R728" s="6"/>
      <c r="S728" s="6"/>
      <c r="T728" s="6"/>
      <c r="U728" s="6"/>
      <c r="W728" s="6"/>
      <c r="X728" s="937"/>
      <c r="AA728" s="1002"/>
    </row>
    <row r="729" spans="1:27" ht="16.5" customHeight="1" x14ac:dyDescent="0.2">
      <c r="A729" s="407"/>
      <c r="B729" s="1386"/>
      <c r="C729" s="1386"/>
      <c r="D729" s="1386"/>
      <c r="E729" s="1386"/>
      <c r="F729" s="1386"/>
      <c r="G729" s="1386"/>
      <c r="H729" s="1386"/>
      <c r="I729" s="1386"/>
      <c r="J729" s="121"/>
      <c r="K729" s="541"/>
      <c r="L729" s="1223"/>
      <c r="M729" s="65"/>
      <c r="N729" s="243"/>
      <c r="O729" s="66"/>
      <c r="P729" s="24"/>
      <c r="Q729" s="6"/>
      <c r="R729" s="6"/>
      <c r="S729" s="6"/>
      <c r="T729" s="6"/>
      <c r="U729" s="6"/>
      <c r="W729" s="6"/>
      <c r="X729" s="937"/>
      <c r="AA729" s="1002"/>
    </row>
    <row r="730" spans="1:27" ht="16.5" customHeight="1" x14ac:dyDescent="0.2">
      <c r="A730" s="407"/>
      <c r="B730" s="1386"/>
      <c r="C730" s="1386"/>
      <c r="D730" s="1386"/>
      <c r="E730" s="1386"/>
      <c r="F730" s="1386"/>
      <c r="G730" s="1386"/>
      <c r="H730" s="1386"/>
      <c r="I730" s="1386"/>
      <c r="J730" s="121"/>
      <c r="K730" s="541"/>
      <c r="L730" s="1223"/>
      <c r="M730" s="65"/>
      <c r="N730" s="243"/>
      <c r="O730" s="66"/>
      <c r="P730" s="24"/>
      <c r="Q730" s="6"/>
      <c r="R730" s="6"/>
      <c r="S730" s="6"/>
      <c r="T730" s="6"/>
      <c r="U730" s="6"/>
      <c r="W730" s="6"/>
      <c r="X730" s="937"/>
      <c r="AA730" s="1002"/>
    </row>
    <row r="731" spans="1:27" ht="2.25" customHeight="1" x14ac:dyDescent="0.2">
      <c r="A731" s="407"/>
      <c r="B731" s="1386"/>
      <c r="C731" s="1386"/>
      <c r="D731" s="1386"/>
      <c r="E731" s="1386"/>
      <c r="F731" s="1386"/>
      <c r="G731" s="1386"/>
      <c r="H731" s="1386"/>
      <c r="I731" s="1386"/>
      <c r="J731" s="121"/>
      <c r="K731" s="541"/>
      <c r="L731" s="1223"/>
      <c r="M731" s="65"/>
      <c r="N731" s="243"/>
      <c r="O731" s="66"/>
      <c r="P731" s="24"/>
      <c r="Q731" s="6"/>
      <c r="R731" s="6"/>
      <c r="S731" s="6"/>
      <c r="T731" s="6"/>
      <c r="U731" s="6"/>
      <c r="W731" s="6"/>
      <c r="X731" s="937"/>
      <c r="AA731" s="1002"/>
    </row>
    <row r="732" spans="1:27" ht="16.5" customHeight="1" x14ac:dyDescent="0.2">
      <c r="A732" s="407"/>
      <c r="B732" s="355" t="s">
        <v>54</v>
      </c>
      <c r="C732" s="1659" t="s">
        <v>889</v>
      </c>
      <c r="D732" s="1659"/>
      <c r="E732" s="1659"/>
      <c r="F732" s="1659"/>
      <c r="G732" s="1659"/>
      <c r="H732" s="1659"/>
      <c r="I732" s="1659"/>
      <c r="J732" s="121"/>
      <c r="K732" s="541"/>
      <c r="L732" s="1223"/>
      <c r="M732" s="65"/>
      <c r="N732" s="243"/>
      <c r="O732" s="66"/>
      <c r="P732" s="24"/>
      <c r="Q732" s="6"/>
      <c r="R732" s="6"/>
      <c r="S732" s="6"/>
      <c r="T732" s="6"/>
      <c r="U732" s="6"/>
      <c r="W732" s="6"/>
      <c r="X732" s="937"/>
      <c r="AA732" s="1002"/>
    </row>
    <row r="733" spans="1:27" ht="16.5" customHeight="1" x14ac:dyDescent="0.2">
      <c r="A733" s="407"/>
      <c r="B733" s="355" t="s">
        <v>55</v>
      </c>
      <c r="C733" s="1659" t="s">
        <v>890</v>
      </c>
      <c r="D733" s="1659"/>
      <c r="E733" s="1659"/>
      <c r="F733" s="1659"/>
      <c r="G733" s="1659"/>
      <c r="H733" s="1659"/>
      <c r="I733" s="1659"/>
      <c r="J733" s="121"/>
      <c r="K733" s="541"/>
      <c r="L733" s="1223"/>
      <c r="M733" s="65"/>
      <c r="N733" s="243"/>
      <c r="O733" s="66"/>
      <c r="P733" s="24"/>
      <c r="Q733" s="6"/>
      <c r="R733" s="6"/>
      <c r="S733" s="6"/>
      <c r="T733" s="6"/>
      <c r="U733" s="6"/>
      <c r="W733" s="6"/>
      <c r="X733" s="937"/>
      <c r="AA733" s="1002"/>
    </row>
    <row r="734" spans="1:27" ht="24.75" customHeight="1" x14ac:dyDescent="0.2">
      <c r="A734" s="407"/>
      <c r="B734" s="355" t="s">
        <v>56</v>
      </c>
      <c r="C734" s="1065" t="s">
        <v>1411</v>
      </c>
      <c r="D734" s="1065"/>
      <c r="E734" s="1065"/>
      <c r="F734" s="1065"/>
      <c r="G734" s="1065"/>
      <c r="H734" s="1065"/>
      <c r="I734" s="1662"/>
      <c r="J734" s="121"/>
      <c r="K734" s="541"/>
      <c r="L734" s="1223"/>
      <c r="M734" s="65"/>
      <c r="N734" s="243"/>
      <c r="O734" s="66"/>
      <c r="P734" s="24"/>
      <c r="Q734" s="6"/>
      <c r="R734" s="6"/>
      <c r="S734" s="6"/>
      <c r="T734" s="6"/>
      <c r="U734" s="6"/>
      <c r="W734" s="6"/>
      <c r="X734" s="937"/>
      <c r="AA734" s="1001"/>
    </row>
    <row r="735" spans="1:27" ht="14.25" customHeight="1" x14ac:dyDescent="0.2">
      <c r="A735" s="407"/>
      <c r="B735" s="1682" t="s">
        <v>1507</v>
      </c>
      <c r="C735" s="1682"/>
      <c r="D735" s="1682"/>
      <c r="E735" s="1682"/>
      <c r="F735" s="1682"/>
      <c r="G735" s="1682"/>
      <c r="H735" s="1682"/>
      <c r="I735" s="1682"/>
      <c r="J735" s="121"/>
      <c r="K735" s="541"/>
      <c r="L735" s="1223"/>
      <c r="M735" s="65"/>
      <c r="N735" s="243"/>
      <c r="O735" s="66"/>
      <c r="P735" s="24"/>
      <c r="Q735" s="6"/>
      <c r="R735" s="6"/>
      <c r="S735" s="6"/>
      <c r="T735" s="6"/>
      <c r="U735" s="6"/>
      <c r="W735" s="6"/>
      <c r="X735" s="937"/>
      <c r="AA735" s="1002"/>
    </row>
    <row r="736" spans="1:27" ht="4.5" customHeight="1" x14ac:dyDescent="0.2">
      <c r="A736" s="407"/>
      <c r="B736" s="1682"/>
      <c r="C736" s="1682"/>
      <c r="D736" s="1682"/>
      <c r="E736" s="1682"/>
      <c r="F736" s="1682"/>
      <c r="G736" s="1682"/>
      <c r="H736" s="1682"/>
      <c r="I736" s="1682"/>
      <c r="J736" s="121"/>
      <c r="K736" s="541"/>
      <c r="L736" s="1223"/>
      <c r="M736" s="65"/>
      <c r="N736" s="243"/>
      <c r="O736" s="66"/>
      <c r="P736" s="24"/>
      <c r="Q736" s="6"/>
      <c r="R736" s="6"/>
      <c r="S736" s="6"/>
      <c r="T736" s="6"/>
      <c r="U736" s="6"/>
      <c r="W736" s="6"/>
      <c r="X736" s="937"/>
      <c r="AA736" s="1001"/>
    </row>
    <row r="737" spans="1:27" ht="16.5" customHeight="1" x14ac:dyDescent="0.2">
      <c r="A737" s="408" t="s">
        <v>891</v>
      </c>
      <c r="B737" s="1126" t="s">
        <v>1517</v>
      </c>
      <c r="C737" s="1126"/>
      <c r="D737" s="1126"/>
      <c r="E737" s="1126"/>
      <c r="F737" s="1126"/>
      <c r="G737" s="1126"/>
      <c r="H737" s="1126"/>
      <c r="I737" s="1126"/>
      <c r="J737" s="125"/>
      <c r="K737" s="540"/>
      <c r="L737" s="1222"/>
      <c r="M737" s="65"/>
      <c r="N737" s="597" t="s">
        <v>963</v>
      </c>
      <c r="O737" s="66" t="b">
        <v>0</v>
      </c>
      <c r="P737" s="230">
        <f>IF(O737=TRUE,1,0)</f>
        <v>0</v>
      </c>
      <c r="Q737" s="566"/>
      <c r="R737" s="566" t="str">
        <f>IF(AND($Q$621&gt;0,$Q$621=$O$621),"NA","")</f>
        <v/>
      </c>
      <c r="S737" s="6"/>
      <c r="T737" s="6"/>
      <c r="U737" s="6"/>
      <c r="W737" s="935" t="str">
        <f>IF(OR(Q737=TRUE,R737="NA"),CONCATENATE(N737," "),"")</f>
        <v/>
      </c>
      <c r="X737" s="234" t="str">
        <f>IF(OR(O737=TRUE,Q737=TRUE,R737="NA"),"",CONCATENATE(N737," "))</f>
        <v xml:space="preserve">S13.7, </v>
      </c>
      <c r="AA737" s="1002"/>
    </row>
    <row r="738" spans="1:27" ht="16.5" customHeight="1" x14ac:dyDescent="0.2">
      <c r="A738" s="407"/>
      <c r="B738" s="1386"/>
      <c r="C738" s="1386"/>
      <c r="D738" s="1386"/>
      <c r="E738" s="1386"/>
      <c r="F738" s="1386"/>
      <c r="G738" s="1386"/>
      <c r="H738" s="1386"/>
      <c r="I738" s="1386"/>
      <c r="J738" s="121"/>
      <c r="K738" s="541"/>
      <c r="L738" s="1223"/>
      <c r="M738" s="65"/>
      <c r="N738" s="243"/>
      <c r="O738" s="66"/>
      <c r="P738" s="24"/>
      <c r="Q738" s="6"/>
      <c r="R738" s="6"/>
      <c r="S738" s="6"/>
      <c r="T738" s="6"/>
      <c r="U738" s="6"/>
      <c r="W738" s="6"/>
      <c r="X738" s="937"/>
      <c r="AA738" s="1002"/>
    </row>
    <row r="739" spans="1:27" ht="16.5" customHeight="1" x14ac:dyDescent="0.2">
      <c r="A739" s="407"/>
      <c r="B739" s="1386"/>
      <c r="C739" s="1386"/>
      <c r="D739" s="1386"/>
      <c r="E739" s="1386"/>
      <c r="F739" s="1386"/>
      <c r="G739" s="1386"/>
      <c r="H739" s="1386"/>
      <c r="I739" s="1386"/>
      <c r="J739" s="121"/>
      <c r="K739" s="541"/>
      <c r="L739" s="1223"/>
      <c r="M739" s="65"/>
      <c r="N739" s="243"/>
      <c r="O739" s="66"/>
      <c r="P739" s="24"/>
      <c r="Q739" s="6"/>
      <c r="R739" s="6"/>
      <c r="S739" s="6"/>
      <c r="T739" s="6"/>
      <c r="U739" s="6"/>
      <c r="W739" s="6"/>
      <c r="X739" s="937"/>
      <c r="AA739" s="1002"/>
    </row>
    <row r="740" spans="1:27" ht="16.5" customHeight="1" x14ac:dyDescent="0.2">
      <c r="A740" s="407"/>
      <c r="B740" s="1386"/>
      <c r="C740" s="1386"/>
      <c r="D740" s="1386"/>
      <c r="E740" s="1386"/>
      <c r="F740" s="1386"/>
      <c r="G740" s="1386"/>
      <c r="H740" s="1386"/>
      <c r="I740" s="1386"/>
      <c r="J740" s="121"/>
      <c r="K740" s="541"/>
      <c r="L740" s="1223"/>
      <c r="M740" s="65"/>
      <c r="N740" s="243"/>
      <c r="O740" s="66"/>
      <c r="P740" s="24"/>
      <c r="Q740" s="6"/>
      <c r="R740" s="6"/>
      <c r="S740" s="6"/>
      <c r="T740" s="6"/>
      <c r="U740" s="6"/>
      <c r="W740" s="6"/>
      <c r="X740" s="937"/>
      <c r="AA740" s="1002"/>
    </row>
    <row r="741" spans="1:27" ht="11.25" customHeight="1" x14ac:dyDescent="0.2">
      <c r="A741" s="409"/>
      <c r="B741" s="1387"/>
      <c r="C741" s="1387"/>
      <c r="D741" s="1387"/>
      <c r="E741" s="1387"/>
      <c r="F741" s="1387"/>
      <c r="G741" s="1387"/>
      <c r="H741" s="1387"/>
      <c r="I741" s="1387"/>
      <c r="J741" s="123"/>
      <c r="K741" s="543"/>
      <c r="L741" s="1224"/>
      <c r="M741" s="65"/>
      <c r="N741" s="243"/>
      <c r="O741" s="66"/>
      <c r="P741" s="24"/>
      <c r="Q741" s="6"/>
      <c r="R741" s="6"/>
      <c r="S741" s="6"/>
      <c r="T741" s="6"/>
      <c r="U741" s="6"/>
      <c r="W741" s="6"/>
      <c r="X741" s="937"/>
      <c r="AA741" s="1002"/>
    </row>
    <row r="742" spans="1:27" ht="16.5" customHeight="1" x14ac:dyDescent="0.2">
      <c r="A742" s="407" t="s">
        <v>892</v>
      </c>
      <c r="B742" s="1386" t="s">
        <v>893</v>
      </c>
      <c r="C742" s="1386"/>
      <c r="D742" s="1386"/>
      <c r="E742" s="1386"/>
      <c r="F742" s="1386"/>
      <c r="G742" s="1386"/>
      <c r="H742" s="1386"/>
      <c r="I742" s="1386"/>
      <c r="J742" s="121"/>
      <c r="K742" s="541"/>
      <c r="L742" s="1223"/>
      <c r="M742" s="65"/>
      <c r="N742" s="597" t="s">
        <v>964</v>
      </c>
      <c r="O742" s="66" t="b">
        <v>0</v>
      </c>
      <c r="P742" s="230">
        <f>IF(O742=TRUE,1,0)</f>
        <v>0</v>
      </c>
      <c r="Q742" s="566"/>
      <c r="R742" s="566" t="str">
        <f>IF(AND($Q$621&gt;0,$Q$621=$O$621),"NA","")</f>
        <v/>
      </c>
      <c r="S742" s="6"/>
      <c r="T742" s="6"/>
      <c r="U742" s="6"/>
      <c r="W742" s="935" t="str">
        <f>IF(OR(Q742=TRUE,R742="NA"),CONCATENATE(N742," "),"")</f>
        <v/>
      </c>
      <c r="X742" s="234" t="str">
        <f>IF(OR(O742=TRUE,Q742=TRUE,R742="NA"),"",CONCATENATE(N742," "))</f>
        <v xml:space="preserve">S13.8, </v>
      </c>
      <c r="AA742" s="1002"/>
    </row>
    <row r="743" spans="1:27" ht="16.5" customHeight="1" x14ac:dyDescent="0.2">
      <c r="A743" s="407"/>
      <c r="B743" s="1386"/>
      <c r="C743" s="1386"/>
      <c r="D743" s="1386"/>
      <c r="E743" s="1386"/>
      <c r="F743" s="1386"/>
      <c r="G743" s="1386"/>
      <c r="H743" s="1386"/>
      <c r="I743" s="1386"/>
      <c r="J743" s="121"/>
      <c r="K743" s="541"/>
      <c r="L743" s="1223"/>
      <c r="M743" s="65"/>
      <c r="N743" s="243"/>
      <c r="O743" s="66"/>
      <c r="P743" s="24"/>
      <c r="Q743" s="6"/>
      <c r="R743" s="6"/>
      <c r="S743" s="6"/>
      <c r="T743" s="6"/>
      <c r="U743" s="6"/>
      <c r="W743" s="6"/>
      <c r="X743" s="937"/>
      <c r="AA743" s="1002"/>
    </row>
    <row r="744" spans="1:27" ht="16.5" customHeight="1" x14ac:dyDescent="0.2">
      <c r="A744" s="407"/>
      <c r="B744" s="355" t="s">
        <v>0</v>
      </c>
      <c r="C744" s="1386" t="s">
        <v>1537</v>
      </c>
      <c r="D744" s="1386"/>
      <c r="E744" s="1386"/>
      <c r="F744" s="1386"/>
      <c r="G744" s="1386"/>
      <c r="H744" s="1386"/>
      <c r="I744" s="1386"/>
      <c r="J744" s="121"/>
      <c r="K744" s="541"/>
      <c r="L744" s="1223"/>
      <c r="M744" s="65"/>
      <c r="N744" s="243"/>
      <c r="O744" s="66"/>
      <c r="P744" s="24"/>
      <c r="Q744" s="6"/>
      <c r="R744" s="6"/>
      <c r="S744" s="6"/>
      <c r="T744" s="6"/>
      <c r="U744" s="6"/>
      <c r="W744" s="6"/>
      <c r="X744" s="937"/>
      <c r="AA744" s="1013"/>
    </row>
    <row r="745" spans="1:27" ht="16.5" customHeight="1" x14ac:dyDescent="0.2">
      <c r="A745" s="407"/>
      <c r="B745" s="355"/>
      <c r="C745" s="1386"/>
      <c r="D745" s="1386"/>
      <c r="E745" s="1386"/>
      <c r="F745" s="1386"/>
      <c r="G745" s="1386"/>
      <c r="H745" s="1386"/>
      <c r="I745" s="1386"/>
      <c r="J745" s="121"/>
      <c r="K745" s="541"/>
      <c r="L745" s="1223"/>
      <c r="M745" s="65"/>
      <c r="N745" s="243"/>
      <c r="O745" s="66"/>
      <c r="P745" s="24"/>
      <c r="Q745" s="6"/>
      <c r="R745" s="6"/>
      <c r="S745" s="6"/>
      <c r="T745" s="6"/>
      <c r="U745" s="6"/>
      <c r="W745" s="6"/>
      <c r="X745" s="937"/>
      <c r="AA745" s="1002"/>
    </row>
    <row r="746" spans="1:27" ht="16.5" customHeight="1" x14ac:dyDescent="0.2">
      <c r="A746" s="407"/>
      <c r="B746" s="355"/>
      <c r="C746" s="1386"/>
      <c r="D746" s="1386"/>
      <c r="E746" s="1386"/>
      <c r="F746" s="1386"/>
      <c r="G746" s="1386"/>
      <c r="H746" s="1386"/>
      <c r="I746" s="1386"/>
      <c r="J746" s="121"/>
      <c r="K746" s="541"/>
      <c r="L746" s="1223"/>
      <c r="M746" s="65"/>
      <c r="N746" s="243"/>
      <c r="O746" s="66"/>
      <c r="P746" s="24"/>
      <c r="Q746" s="6"/>
      <c r="R746" s="6"/>
      <c r="S746" s="6"/>
      <c r="T746" s="6"/>
      <c r="U746" s="6"/>
      <c r="W746" s="6"/>
      <c r="X746" s="937"/>
      <c r="AA746" s="1002"/>
    </row>
    <row r="747" spans="1:27" ht="16.5" hidden="1" customHeight="1" x14ac:dyDescent="0.2">
      <c r="A747" s="407"/>
      <c r="B747" s="355"/>
      <c r="C747" s="1386"/>
      <c r="D747" s="1386"/>
      <c r="E747" s="1386"/>
      <c r="F747" s="1386"/>
      <c r="G747" s="1386"/>
      <c r="H747" s="1386"/>
      <c r="I747" s="1386"/>
      <c r="J747" s="121"/>
      <c r="K747" s="541"/>
      <c r="L747" s="1223"/>
      <c r="M747" s="65"/>
      <c r="N747" s="243"/>
      <c r="O747" s="66"/>
      <c r="P747" s="24"/>
      <c r="Q747" s="6"/>
      <c r="R747" s="6"/>
      <c r="S747" s="6"/>
      <c r="T747" s="6"/>
      <c r="U747" s="6"/>
      <c r="W747" s="6"/>
      <c r="X747" s="937"/>
      <c r="AA747" s="1002"/>
    </row>
    <row r="748" spans="1:27" ht="16.5" customHeight="1" x14ac:dyDescent="0.2">
      <c r="A748" s="407"/>
      <c r="B748" s="355"/>
      <c r="C748" s="1386"/>
      <c r="D748" s="1386"/>
      <c r="E748" s="1386"/>
      <c r="F748" s="1386"/>
      <c r="G748" s="1386"/>
      <c r="H748" s="1386"/>
      <c r="I748" s="1386"/>
      <c r="J748" s="121"/>
      <c r="K748" s="541"/>
      <c r="L748" s="1223"/>
      <c r="M748" s="65"/>
      <c r="N748" s="243"/>
      <c r="O748" s="66"/>
      <c r="P748" s="24"/>
      <c r="Q748" s="6"/>
      <c r="R748" s="6"/>
      <c r="S748" s="6"/>
      <c r="T748" s="6"/>
      <c r="U748" s="6"/>
      <c r="W748" s="6"/>
      <c r="X748" s="937"/>
      <c r="AA748" s="1002"/>
    </row>
    <row r="749" spans="1:27" ht="16.5" customHeight="1" x14ac:dyDescent="0.2">
      <c r="A749" s="407"/>
      <c r="B749" s="355" t="s">
        <v>1</v>
      </c>
      <c r="C749" s="1386" t="s">
        <v>1412</v>
      </c>
      <c r="D749" s="1386"/>
      <c r="E749" s="1386"/>
      <c r="F749" s="1386"/>
      <c r="G749" s="1386"/>
      <c r="H749" s="1386"/>
      <c r="I749" s="1386"/>
      <c r="J749" s="121"/>
      <c r="K749" s="541"/>
      <c r="L749" s="1223"/>
      <c r="M749" s="65"/>
      <c r="N749" s="243"/>
      <c r="O749" s="66"/>
      <c r="P749" s="24"/>
      <c r="Q749" s="6"/>
      <c r="R749" s="6"/>
      <c r="S749" s="6"/>
      <c r="T749" s="6"/>
      <c r="U749" s="6"/>
      <c r="W749" s="6"/>
      <c r="X749" s="937"/>
      <c r="AA749" s="1002"/>
    </row>
    <row r="750" spans="1:27" ht="16.5" customHeight="1" x14ac:dyDescent="0.2">
      <c r="A750" s="407"/>
      <c r="B750" s="355"/>
      <c r="C750" s="1386"/>
      <c r="D750" s="1386"/>
      <c r="E750" s="1386"/>
      <c r="F750" s="1386"/>
      <c r="G750" s="1386"/>
      <c r="H750" s="1386"/>
      <c r="I750" s="1386"/>
      <c r="J750" s="121"/>
      <c r="K750" s="541"/>
      <c r="L750" s="1223"/>
      <c r="M750" s="65"/>
      <c r="N750" s="243"/>
      <c r="O750" s="66"/>
      <c r="P750" s="24"/>
      <c r="Q750" s="6"/>
      <c r="R750" s="6"/>
      <c r="S750" s="6"/>
      <c r="T750" s="6"/>
      <c r="U750" s="6"/>
      <c r="W750" s="6"/>
      <c r="X750" s="937"/>
      <c r="AA750" s="1002"/>
    </row>
    <row r="751" spans="1:27" ht="16.5" customHeight="1" x14ac:dyDescent="0.2">
      <c r="A751" s="407"/>
      <c r="B751" s="355"/>
      <c r="C751" s="1386"/>
      <c r="D751" s="1386"/>
      <c r="E751" s="1386"/>
      <c r="F751" s="1386"/>
      <c r="G751" s="1386"/>
      <c r="H751" s="1386"/>
      <c r="I751" s="1386"/>
      <c r="J751" s="121"/>
      <c r="K751" s="541"/>
      <c r="L751" s="1223"/>
      <c r="M751" s="65"/>
      <c r="N751" s="243"/>
      <c r="O751" s="66"/>
      <c r="P751" s="24"/>
      <c r="Q751" s="6"/>
      <c r="R751" s="6"/>
      <c r="S751" s="6"/>
      <c r="T751" s="6"/>
      <c r="U751" s="6"/>
      <c r="W751" s="6"/>
      <c r="X751" s="937"/>
      <c r="AA751" s="1002"/>
    </row>
    <row r="752" spans="1:27" ht="16.5" customHeight="1" x14ac:dyDescent="0.2">
      <c r="A752" s="407"/>
      <c r="B752" s="355"/>
      <c r="C752" s="1386"/>
      <c r="D752" s="1386"/>
      <c r="E752" s="1386"/>
      <c r="F752" s="1386"/>
      <c r="G752" s="1386"/>
      <c r="H752" s="1386"/>
      <c r="I752" s="1386"/>
      <c r="J752" s="121"/>
      <c r="K752" s="541"/>
      <c r="L752" s="1223"/>
      <c r="M752" s="65"/>
      <c r="N752" s="243"/>
      <c r="O752" s="66"/>
      <c r="P752" s="24"/>
      <c r="Q752" s="6"/>
      <c r="R752" s="6"/>
      <c r="S752" s="6"/>
      <c r="T752" s="6"/>
      <c r="U752" s="6"/>
      <c r="W752" s="6"/>
      <c r="X752" s="937"/>
      <c r="AA752" s="1002"/>
    </row>
    <row r="753" spans="1:27" ht="16.5" customHeight="1" x14ac:dyDescent="0.2">
      <c r="A753" s="407"/>
      <c r="B753" s="1023"/>
      <c r="C753" s="1386" t="s">
        <v>894</v>
      </c>
      <c r="D753" s="1386"/>
      <c r="E753" s="1386"/>
      <c r="F753" s="1386"/>
      <c r="G753" s="1386"/>
      <c r="H753" s="1386"/>
      <c r="I753" s="1386"/>
      <c r="J753" s="121"/>
      <c r="K753" s="541"/>
      <c r="L753" s="1223"/>
      <c r="M753" s="65"/>
      <c r="N753" s="243"/>
      <c r="O753" s="66"/>
      <c r="P753" s="24"/>
      <c r="Q753" s="6"/>
      <c r="R753" s="6"/>
      <c r="S753" s="6"/>
      <c r="T753" s="6"/>
      <c r="U753" s="6"/>
      <c r="W753" s="6"/>
      <c r="X753" s="937"/>
      <c r="AA753" s="1002"/>
    </row>
    <row r="754" spans="1:27" ht="16.5" customHeight="1" x14ac:dyDescent="0.2">
      <c r="A754" s="407"/>
      <c r="B754" s="1023"/>
      <c r="C754" s="1386"/>
      <c r="D754" s="1386"/>
      <c r="E754" s="1386"/>
      <c r="F754" s="1386"/>
      <c r="G754" s="1386"/>
      <c r="H754" s="1386"/>
      <c r="I754" s="1386"/>
      <c r="J754" s="121"/>
      <c r="K754" s="541"/>
      <c r="L754" s="1223"/>
      <c r="M754" s="65"/>
      <c r="N754" s="243"/>
      <c r="O754" s="66"/>
      <c r="P754" s="24"/>
      <c r="Q754" s="6"/>
      <c r="R754" s="6"/>
      <c r="S754" s="6"/>
      <c r="T754" s="6"/>
      <c r="U754" s="6"/>
      <c r="W754" s="6"/>
      <c r="X754" s="937"/>
      <c r="AA754" s="1002"/>
    </row>
    <row r="755" spans="1:27" ht="16.5" customHeight="1" x14ac:dyDescent="0.2">
      <c r="A755" s="407"/>
      <c r="B755" s="1023"/>
      <c r="C755" s="1386"/>
      <c r="D755" s="1386"/>
      <c r="E755" s="1386"/>
      <c r="F755" s="1386"/>
      <c r="G755" s="1386"/>
      <c r="H755" s="1386"/>
      <c r="I755" s="1386"/>
      <c r="J755" s="121"/>
      <c r="K755" s="541"/>
      <c r="L755" s="1223"/>
      <c r="M755" s="65"/>
      <c r="N755" s="243"/>
      <c r="O755" s="66"/>
      <c r="P755" s="24"/>
      <c r="Q755" s="6"/>
      <c r="R755" s="6"/>
      <c r="S755" s="6"/>
      <c r="T755" s="6"/>
      <c r="U755" s="6"/>
      <c r="W755" s="6"/>
      <c r="X755" s="937"/>
      <c r="AA755" s="1002"/>
    </row>
    <row r="756" spans="1:27" ht="16.5" customHeight="1" x14ac:dyDescent="0.2">
      <c r="A756" s="407"/>
      <c r="B756" s="1023"/>
      <c r="C756" s="1386"/>
      <c r="D756" s="1386"/>
      <c r="E756" s="1386"/>
      <c r="F756" s="1386"/>
      <c r="G756" s="1386"/>
      <c r="H756" s="1386"/>
      <c r="I756" s="1386"/>
      <c r="J756" s="121"/>
      <c r="K756" s="541"/>
      <c r="L756" s="1223"/>
      <c r="M756" s="65"/>
      <c r="N756" s="243"/>
      <c r="O756" s="66"/>
      <c r="P756" s="24"/>
      <c r="Q756" s="6"/>
      <c r="R756" s="6"/>
      <c r="S756" s="6"/>
      <c r="T756" s="6"/>
      <c r="U756" s="6"/>
      <c r="W756" s="6"/>
      <c r="X756" s="937"/>
      <c r="AA756" s="1002"/>
    </row>
    <row r="757" spans="1:27" ht="16.5" customHeight="1" x14ac:dyDescent="0.2">
      <c r="A757" s="407"/>
      <c r="B757" s="355" t="s">
        <v>3</v>
      </c>
      <c r="C757" s="1386" t="s">
        <v>1413</v>
      </c>
      <c r="D757" s="1386"/>
      <c r="E757" s="1386"/>
      <c r="F757" s="1386"/>
      <c r="G757" s="1386"/>
      <c r="H757" s="1386"/>
      <c r="I757" s="1386"/>
      <c r="J757" s="121"/>
      <c r="K757" s="541"/>
      <c r="L757" s="1223"/>
      <c r="M757" s="65"/>
      <c r="N757" s="243"/>
      <c r="O757" s="66"/>
      <c r="P757" s="24"/>
      <c r="Q757" s="6"/>
      <c r="R757" s="6"/>
      <c r="S757" s="6"/>
      <c r="T757" s="6"/>
      <c r="U757" s="6"/>
      <c r="W757" s="6"/>
      <c r="X757" s="937"/>
      <c r="AA757" s="1002"/>
    </row>
    <row r="758" spans="1:27" ht="16.5" customHeight="1" x14ac:dyDescent="0.2">
      <c r="A758" s="407"/>
      <c r="B758" s="355"/>
      <c r="C758" s="1386"/>
      <c r="D758" s="1386"/>
      <c r="E758" s="1386"/>
      <c r="F758" s="1386"/>
      <c r="G758" s="1386"/>
      <c r="H758" s="1386"/>
      <c r="I758" s="1386"/>
      <c r="J758" s="121"/>
      <c r="K758" s="541"/>
      <c r="L758" s="1223"/>
      <c r="M758" s="65"/>
      <c r="N758" s="243"/>
      <c r="O758" s="66"/>
      <c r="P758" s="24"/>
      <c r="Q758" s="6"/>
      <c r="R758" s="6"/>
      <c r="S758" s="6"/>
      <c r="T758" s="6"/>
      <c r="U758" s="6"/>
      <c r="W758" s="6"/>
      <c r="X758" s="937"/>
      <c r="AA758" s="1002"/>
    </row>
    <row r="759" spans="1:27" ht="16.5" customHeight="1" x14ac:dyDescent="0.2">
      <c r="A759" s="407"/>
      <c r="B759" s="355"/>
      <c r="C759" s="1386"/>
      <c r="D759" s="1386"/>
      <c r="E759" s="1386"/>
      <c r="F759" s="1386"/>
      <c r="G759" s="1386"/>
      <c r="H759" s="1386"/>
      <c r="I759" s="1386"/>
      <c r="J759" s="121"/>
      <c r="K759" s="541"/>
      <c r="L759" s="1223"/>
      <c r="M759" s="65"/>
      <c r="N759" s="243"/>
      <c r="O759" s="66"/>
      <c r="P759" s="24"/>
      <c r="Q759" s="6"/>
      <c r="R759" s="6"/>
      <c r="S759" s="6"/>
      <c r="T759" s="6"/>
      <c r="U759" s="6"/>
      <c r="W759" s="6"/>
      <c r="X759" s="937"/>
      <c r="AA759" s="1002"/>
    </row>
    <row r="760" spans="1:27" ht="16.5" customHeight="1" x14ac:dyDescent="0.2">
      <c r="A760" s="407"/>
      <c r="B760" s="355"/>
      <c r="C760" s="1386"/>
      <c r="D760" s="1386"/>
      <c r="E760" s="1386"/>
      <c r="F760" s="1386"/>
      <c r="G760" s="1386"/>
      <c r="H760" s="1386"/>
      <c r="I760" s="1386"/>
      <c r="J760" s="121"/>
      <c r="K760" s="541"/>
      <c r="L760" s="1223"/>
      <c r="M760" s="65"/>
      <c r="N760" s="243"/>
      <c r="O760" s="66"/>
      <c r="P760" s="24"/>
      <c r="Q760" s="6"/>
      <c r="R760" s="6"/>
      <c r="S760" s="6"/>
      <c r="T760" s="6"/>
      <c r="U760" s="6"/>
      <c r="W760" s="6"/>
      <c r="X760" s="937"/>
      <c r="AA760" s="1002"/>
    </row>
    <row r="761" spans="1:27" ht="16.5" customHeight="1" x14ac:dyDescent="0.2">
      <c r="A761" s="407"/>
      <c r="B761" s="355" t="s">
        <v>4</v>
      </c>
      <c r="C761" s="1386" t="s">
        <v>1534</v>
      </c>
      <c r="D761" s="1386"/>
      <c r="E761" s="1386"/>
      <c r="F761" s="1386"/>
      <c r="G761" s="1386"/>
      <c r="H761" s="1386"/>
      <c r="I761" s="1386"/>
      <c r="J761" s="121"/>
      <c r="K761" s="541"/>
      <c r="L761" s="1223"/>
      <c r="M761" s="65"/>
      <c r="N761" s="243"/>
      <c r="O761" s="66"/>
      <c r="P761" s="24"/>
      <c r="Q761" s="6"/>
      <c r="R761" s="6"/>
      <c r="S761" s="6"/>
      <c r="T761" s="6"/>
      <c r="U761" s="6"/>
      <c r="W761" s="6"/>
      <c r="X761" s="937"/>
      <c r="AA761" s="1002"/>
    </row>
    <row r="762" spans="1:27" ht="16.5" customHeight="1" x14ac:dyDescent="0.2">
      <c r="A762" s="407"/>
      <c r="B762" s="355"/>
      <c r="C762" s="1386"/>
      <c r="D762" s="1386"/>
      <c r="E762" s="1386"/>
      <c r="F762" s="1386"/>
      <c r="G762" s="1386"/>
      <c r="H762" s="1386"/>
      <c r="I762" s="1386"/>
      <c r="J762" s="121"/>
      <c r="K762" s="541"/>
      <c r="L762" s="1223"/>
      <c r="M762" s="65"/>
      <c r="N762" s="243"/>
      <c r="O762" s="66"/>
      <c r="P762" s="24"/>
      <c r="Q762" s="6"/>
      <c r="R762" s="6"/>
      <c r="S762" s="6"/>
      <c r="T762" s="6"/>
      <c r="U762" s="6"/>
      <c r="W762" s="6"/>
      <c r="X762" s="937"/>
      <c r="AA762" s="1002"/>
    </row>
    <row r="763" spans="1:27" ht="16.5" customHeight="1" x14ac:dyDescent="0.2">
      <c r="A763" s="407"/>
      <c r="B763" s="355"/>
      <c r="C763" s="1386"/>
      <c r="D763" s="1386"/>
      <c r="E763" s="1386"/>
      <c r="F763" s="1386"/>
      <c r="G763" s="1386"/>
      <c r="H763" s="1386"/>
      <c r="I763" s="1386"/>
      <c r="J763" s="121"/>
      <c r="K763" s="541"/>
      <c r="L763" s="1223"/>
      <c r="M763" s="65"/>
      <c r="N763" s="243"/>
      <c r="O763" s="66"/>
      <c r="P763" s="24"/>
      <c r="Q763" s="6"/>
      <c r="R763" s="6"/>
      <c r="S763" s="6"/>
      <c r="T763" s="6"/>
      <c r="U763" s="6"/>
      <c r="W763" s="6"/>
      <c r="X763" s="937"/>
      <c r="AA763" s="1002"/>
    </row>
    <row r="764" spans="1:27" ht="16.5" customHeight="1" x14ac:dyDescent="0.2">
      <c r="A764" s="407"/>
      <c r="B764" s="355"/>
      <c r="C764" s="1386"/>
      <c r="D764" s="1386"/>
      <c r="E764" s="1386"/>
      <c r="F764" s="1386"/>
      <c r="G764" s="1386"/>
      <c r="H764" s="1386"/>
      <c r="I764" s="1386"/>
      <c r="J764" s="121"/>
      <c r="K764" s="541"/>
      <c r="L764" s="1223"/>
      <c r="M764" s="65"/>
      <c r="N764" s="243"/>
      <c r="O764" s="66"/>
      <c r="P764" s="24"/>
      <c r="Q764" s="6"/>
      <c r="R764" s="6"/>
      <c r="S764" s="6"/>
      <c r="T764" s="6"/>
      <c r="U764" s="6"/>
      <c r="W764" s="6"/>
      <c r="X764" s="937"/>
      <c r="AA764" s="1002"/>
    </row>
    <row r="765" spans="1:27" ht="16.5" customHeight="1" x14ac:dyDescent="0.2">
      <c r="A765" s="407"/>
      <c r="B765" s="355"/>
      <c r="C765" s="1386"/>
      <c r="D765" s="1386"/>
      <c r="E765" s="1386"/>
      <c r="F765" s="1386"/>
      <c r="G765" s="1386"/>
      <c r="H765" s="1386"/>
      <c r="I765" s="1386"/>
      <c r="J765" s="121"/>
      <c r="K765" s="541"/>
      <c r="L765" s="1223"/>
      <c r="M765" s="65"/>
      <c r="N765" s="243"/>
      <c r="O765" s="66"/>
      <c r="P765" s="24"/>
      <c r="Q765" s="6"/>
      <c r="R765" s="6"/>
      <c r="S765" s="6"/>
      <c r="T765" s="6"/>
      <c r="U765" s="6"/>
      <c r="W765" s="6"/>
      <c r="X765" s="937"/>
      <c r="AA765" s="1002"/>
    </row>
    <row r="766" spans="1:27" ht="16.5" customHeight="1" x14ac:dyDescent="0.2">
      <c r="A766" s="407"/>
      <c r="B766" s="355"/>
      <c r="C766" s="1386"/>
      <c r="D766" s="1386"/>
      <c r="E766" s="1386"/>
      <c r="F766" s="1386"/>
      <c r="G766" s="1386"/>
      <c r="H766" s="1386"/>
      <c r="I766" s="1386"/>
      <c r="J766" s="121"/>
      <c r="K766" s="541"/>
      <c r="L766" s="1223"/>
      <c r="M766" s="65"/>
      <c r="N766" s="243"/>
      <c r="O766" s="66"/>
      <c r="P766" s="24"/>
      <c r="Q766" s="6"/>
      <c r="R766" s="6"/>
      <c r="S766" s="6"/>
      <c r="T766" s="6"/>
      <c r="U766" s="6"/>
      <c r="W766" s="6"/>
      <c r="X766" s="937"/>
      <c r="AA766" s="1002"/>
    </row>
    <row r="767" spans="1:27" ht="9.75" customHeight="1" x14ac:dyDescent="0.2">
      <c r="A767" s="407"/>
      <c r="B767" s="355"/>
      <c r="C767" s="1386"/>
      <c r="D767" s="1386"/>
      <c r="E767" s="1386"/>
      <c r="F767" s="1386"/>
      <c r="G767" s="1386"/>
      <c r="H767" s="1386"/>
      <c r="I767" s="1386"/>
      <c r="J767" s="121"/>
      <c r="K767" s="541"/>
      <c r="L767" s="1223"/>
      <c r="M767" s="65"/>
      <c r="N767" s="243"/>
      <c r="O767" s="66"/>
      <c r="P767" s="24"/>
      <c r="Q767" s="6"/>
      <c r="R767" s="6"/>
      <c r="S767" s="6"/>
      <c r="T767" s="6"/>
      <c r="U767" s="6"/>
      <c r="W767" s="6"/>
      <c r="X767" s="937"/>
      <c r="AA767" s="1002"/>
    </row>
    <row r="768" spans="1:27" ht="16.5" customHeight="1" x14ac:dyDescent="0.2">
      <c r="A768" s="408" t="s">
        <v>895</v>
      </c>
      <c r="B768" s="1126" t="s">
        <v>1414</v>
      </c>
      <c r="C768" s="1126"/>
      <c r="D768" s="1126"/>
      <c r="E768" s="1126"/>
      <c r="F768" s="1126"/>
      <c r="G768" s="1126"/>
      <c r="H768" s="1126"/>
      <c r="I768" s="1126"/>
      <c r="J768" s="125"/>
      <c r="K768" s="540"/>
      <c r="L768" s="1222"/>
      <c r="M768" s="65"/>
      <c r="N768" s="597" t="s">
        <v>965</v>
      </c>
      <c r="O768" s="66" t="b">
        <v>0</v>
      </c>
      <c r="P768" s="230">
        <f>IF(O768=TRUE,1,0)</f>
        <v>0</v>
      </c>
      <c r="Q768" s="566"/>
      <c r="R768" s="566" t="str">
        <f>IF(AND($Q$621&gt;0,$Q$621=$O$621),"NA","")</f>
        <v/>
      </c>
      <c r="S768" s="6"/>
      <c r="T768" s="6"/>
      <c r="U768" s="6"/>
      <c r="W768" s="935" t="str">
        <f>IF(OR(Q768=TRUE,R768="NA"),CONCATENATE(N768," "),"")</f>
        <v/>
      </c>
      <c r="X768" s="234" t="str">
        <f>IF(OR(O768=TRUE,Q768=TRUE,R768="NA"),"",CONCATENATE(N768," "))</f>
        <v xml:space="preserve">S13.9, </v>
      </c>
      <c r="AA768" s="998"/>
    </row>
    <row r="769" spans="1:27" ht="16.5" customHeight="1" x14ac:dyDescent="0.2">
      <c r="A769" s="407"/>
      <c r="B769" s="1386"/>
      <c r="C769" s="1386"/>
      <c r="D769" s="1386"/>
      <c r="E769" s="1386"/>
      <c r="F769" s="1386"/>
      <c r="G769" s="1386"/>
      <c r="H769" s="1386"/>
      <c r="I769" s="1386"/>
      <c r="J769" s="121"/>
      <c r="K769" s="541"/>
      <c r="L769" s="1223"/>
      <c r="M769" s="65"/>
      <c r="N769" s="243"/>
      <c r="O769" s="66"/>
      <c r="P769" s="24"/>
      <c r="Q769" s="6"/>
      <c r="R769" s="6"/>
      <c r="S769" s="6"/>
      <c r="T769" s="6"/>
      <c r="U769" s="6"/>
      <c r="W769" s="6"/>
      <c r="X769" s="937"/>
      <c r="AA769" s="1002"/>
    </row>
    <row r="770" spans="1:27" ht="16.5" customHeight="1" x14ac:dyDescent="0.2">
      <c r="A770" s="407"/>
      <c r="B770" s="1386"/>
      <c r="C770" s="1386"/>
      <c r="D770" s="1386"/>
      <c r="E770" s="1386"/>
      <c r="F770" s="1386"/>
      <c r="G770" s="1386"/>
      <c r="H770" s="1386"/>
      <c r="I770" s="1386"/>
      <c r="J770" s="121"/>
      <c r="K770" s="541"/>
      <c r="L770" s="1223"/>
      <c r="M770" s="65"/>
      <c r="N770" s="243"/>
      <c r="O770" s="66"/>
      <c r="P770" s="24"/>
      <c r="Q770" s="6"/>
      <c r="R770" s="6"/>
      <c r="S770" s="6"/>
      <c r="T770" s="6"/>
      <c r="U770" s="6"/>
      <c r="W770" s="6"/>
      <c r="X770" s="937"/>
      <c r="AA770" s="1002"/>
    </row>
    <row r="771" spans="1:27" ht="16.5" customHeight="1" x14ac:dyDescent="0.2">
      <c r="A771" s="407"/>
      <c r="B771" s="1386"/>
      <c r="C771" s="1386"/>
      <c r="D771" s="1386"/>
      <c r="E771" s="1386"/>
      <c r="F771" s="1386"/>
      <c r="G771" s="1386"/>
      <c r="H771" s="1386"/>
      <c r="I771" s="1386"/>
      <c r="J771" s="121"/>
      <c r="K771" s="541"/>
      <c r="L771" s="1223"/>
      <c r="M771" s="65"/>
      <c r="N771" s="243"/>
      <c r="O771" s="66"/>
      <c r="P771" s="24"/>
      <c r="Q771" s="6"/>
      <c r="R771" s="6"/>
      <c r="S771" s="6"/>
      <c r="T771" s="6"/>
      <c r="U771" s="6"/>
      <c r="W771" s="6"/>
      <c r="X771" s="937"/>
      <c r="AA771" s="1002"/>
    </row>
    <row r="772" spans="1:27" ht="16.5" customHeight="1" x14ac:dyDescent="0.2">
      <c r="A772" s="407"/>
      <c r="B772" s="1386"/>
      <c r="C772" s="1386"/>
      <c r="D772" s="1386"/>
      <c r="E772" s="1386"/>
      <c r="F772" s="1386"/>
      <c r="G772" s="1386"/>
      <c r="H772" s="1386"/>
      <c r="I772" s="1386"/>
      <c r="J772" s="121"/>
      <c r="K772" s="541"/>
      <c r="L772" s="1223"/>
      <c r="M772" s="65"/>
      <c r="N772" s="243"/>
      <c r="O772" s="66"/>
      <c r="P772" s="24"/>
      <c r="Q772" s="6"/>
      <c r="R772" s="6"/>
      <c r="S772" s="6"/>
      <c r="T772" s="6"/>
      <c r="U772" s="6"/>
      <c r="W772" s="6"/>
      <c r="X772" s="937"/>
      <c r="AA772" s="1002"/>
    </row>
    <row r="773" spans="1:27" ht="16.5" customHeight="1" x14ac:dyDescent="0.2">
      <c r="A773" s="407"/>
      <c r="B773" s="1386"/>
      <c r="C773" s="1386"/>
      <c r="D773" s="1386"/>
      <c r="E773" s="1386"/>
      <c r="F773" s="1386"/>
      <c r="G773" s="1386"/>
      <c r="H773" s="1386"/>
      <c r="I773" s="1386"/>
      <c r="J773" s="121"/>
      <c r="K773" s="541"/>
      <c r="L773" s="1223"/>
      <c r="M773" s="65"/>
      <c r="N773" s="243"/>
      <c r="O773" s="66"/>
      <c r="P773" s="24"/>
      <c r="Q773" s="6"/>
      <c r="R773" s="6"/>
      <c r="S773" s="6"/>
      <c r="T773" s="6"/>
      <c r="U773" s="6"/>
      <c r="W773" s="6"/>
      <c r="X773" s="937"/>
      <c r="AA773" s="1002"/>
    </row>
    <row r="774" spans="1:27" ht="16.5" customHeight="1" x14ac:dyDescent="0.2">
      <c r="A774" s="407"/>
      <c r="B774" s="1386" t="s">
        <v>896</v>
      </c>
      <c r="C774" s="1386"/>
      <c r="D774" s="1386"/>
      <c r="E774" s="1386"/>
      <c r="F774" s="1386"/>
      <c r="G774" s="1386"/>
      <c r="H774" s="1386"/>
      <c r="I774" s="1386"/>
      <c r="J774" s="121"/>
      <c r="K774" s="541"/>
      <c r="L774" s="1223"/>
      <c r="M774" s="65"/>
      <c r="N774" s="243"/>
      <c r="O774" s="66"/>
      <c r="P774" s="24"/>
      <c r="Q774" s="6"/>
      <c r="R774" s="6"/>
      <c r="S774" s="6"/>
      <c r="T774" s="6"/>
      <c r="U774" s="6"/>
      <c r="W774" s="6"/>
      <c r="X774" s="937"/>
      <c r="AA774" s="1002"/>
    </row>
    <row r="775" spans="1:27" ht="16.5" customHeight="1" x14ac:dyDescent="0.2">
      <c r="A775" s="407"/>
      <c r="B775" s="1386"/>
      <c r="C775" s="1386"/>
      <c r="D775" s="1386"/>
      <c r="E775" s="1386"/>
      <c r="F775" s="1386"/>
      <c r="G775" s="1386"/>
      <c r="H775" s="1386"/>
      <c r="I775" s="1386"/>
      <c r="J775" s="121"/>
      <c r="K775" s="541"/>
      <c r="L775" s="1223"/>
      <c r="M775" s="65"/>
      <c r="N775" s="243"/>
      <c r="O775" s="66"/>
      <c r="P775" s="24"/>
      <c r="Q775" s="6"/>
      <c r="R775" s="6"/>
      <c r="S775" s="6"/>
      <c r="T775" s="6"/>
      <c r="U775" s="6"/>
      <c r="W775" s="6"/>
      <c r="X775" s="937"/>
      <c r="AA775" s="1002"/>
    </row>
    <row r="776" spans="1:27" ht="16.5" customHeight="1" x14ac:dyDescent="0.2">
      <c r="A776" s="409"/>
      <c r="B776" s="1387"/>
      <c r="C776" s="1387"/>
      <c r="D776" s="1387"/>
      <c r="E776" s="1387"/>
      <c r="F776" s="1387"/>
      <c r="G776" s="1387"/>
      <c r="H776" s="1387"/>
      <c r="I776" s="1387"/>
      <c r="J776" s="123"/>
      <c r="K776" s="543"/>
      <c r="L776" s="1224"/>
      <c r="M776" s="65"/>
      <c r="N776" s="243"/>
      <c r="O776" s="66"/>
      <c r="P776" s="24"/>
      <c r="Q776" s="6"/>
      <c r="R776" s="6"/>
      <c r="S776" s="6"/>
      <c r="T776" s="6"/>
      <c r="U776" s="6"/>
      <c r="W776" s="6"/>
      <c r="X776" s="937"/>
      <c r="AA776" s="1002"/>
    </row>
    <row r="777" spans="1:27" ht="16.5" customHeight="1" x14ac:dyDescent="0.2">
      <c r="A777" s="1035" t="s">
        <v>897</v>
      </c>
      <c r="B777" s="1386" t="s">
        <v>1415</v>
      </c>
      <c r="C777" s="1386"/>
      <c r="D777" s="1386"/>
      <c r="E777" s="1386"/>
      <c r="F777" s="1386"/>
      <c r="G777" s="1386"/>
      <c r="H777" s="1386"/>
      <c r="I777" s="1386"/>
      <c r="J777" s="121"/>
      <c r="K777" s="541"/>
      <c r="L777" s="1223"/>
      <c r="M777" s="65"/>
      <c r="N777" s="597" t="s">
        <v>966</v>
      </c>
      <c r="O777" s="66" t="b">
        <v>0</v>
      </c>
      <c r="P777" s="230">
        <f>IF(O777=TRUE,1,0)</f>
        <v>0</v>
      </c>
      <c r="Q777" s="566"/>
      <c r="R777" s="566" t="str">
        <f>IF(AND($Q$621&gt;0,$Q$621=$O$621),"NA","")</f>
        <v/>
      </c>
      <c r="S777" s="6"/>
      <c r="T777" s="6"/>
      <c r="U777" s="6"/>
      <c r="W777" s="935" t="str">
        <f>IF(OR(Q777=TRUE,R777="NA"),CONCATENATE(N777," "),"")</f>
        <v/>
      </c>
      <c r="X777" s="234" t="str">
        <f>IF(OR(O777=TRUE,Q777=TRUE,R777="NA"),"",CONCATENATE(N777," "))</f>
        <v xml:space="preserve">S13.10, </v>
      </c>
      <c r="AA777" s="998"/>
    </row>
    <row r="778" spans="1:27" ht="16.5" customHeight="1" x14ac:dyDescent="0.2">
      <c r="A778" s="1035"/>
      <c r="B778" s="1386"/>
      <c r="C778" s="1386"/>
      <c r="D778" s="1386"/>
      <c r="E778" s="1386"/>
      <c r="F778" s="1386"/>
      <c r="G778" s="1386"/>
      <c r="H778" s="1386"/>
      <c r="I778" s="1386"/>
      <c r="J778" s="121"/>
      <c r="K778" s="541"/>
      <c r="L778" s="1223"/>
      <c r="M778" s="65"/>
      <c r="N778" s="243"/>
      <c r="O778" s="66"/>
      <c r="P778" s="24"/>
      <c r="Q778" s="6"/>
      <c r="R778" s="6"/>
      <c r="S778" s="6"/>
      <c r="T778" s="6"/>
      <c r="U778" s="6"/>
      <c r="W778" s="6"/>
      <c r="X778" s="937"/>
      <c r="AA778" s="1002"/>
    </row>
    <row r="779" spans="1:27" ht="16.5" customHeight="1" x14ac:dyDescent="0.2">
      <c r="A779" s="1035"/>
      <c r="B779" s="1386"/>
      <c r="C779" s="1386"/>
      <c r="D779" s="1386"/>
      <c r="E779" s="1386"/>
      <c r="F779" s="1386"/>
      <c r="G779" s="1386"/>
      <c r="H779" s="1386"/>
      <c r="I779" s="1386"/>
      <c r="J779" s="121"/>
      <c r="K779" s="541"/>
      <c r="L779" s="1223"/>
      <c r="M779" s="65"/>
      <c r="N779" s="243"/>
      <c r="O779" s="66"/>
      <c r="P779" s="24"/>
      <c r="Q779" s="6"/>
      <c r="R779" s="6"/>
      <c r="S779" s="6"/>
      <c r="T779" s="6"/>
      <c r="U779" s="6"/>
      <c r="W779" s="6"/>
      <c r="X779" s="937"/>
      <c r="AA779" s="1002"/>
    </row>
    <row r="780" spans="1:27" ht="16.5" customHeight="1" x14ac:dyDescent="0.2">
      <c r="A780" s="409"/>
      <c r="B780" s="1387"/>
      <c r="C780" s="1387"/>
      <c r="D780" s="1387"/>
      <c r="E780" s="1387"/>
      <c r="F780" s="1387"/>
      <c r="G780" s="1387"/>
      <c r="H780" s="1387"/>
      <c r="I780" s="1387"/>
      <c r="J780" s="123"/>
      <c r="K780" s="543"/>
      <c r="L780" s="1224"/>
      <c r="M780" s="65"/>
      <c r="N780" s="243"/>
      <c r="O780" s="66"/>
      <c r="P780" s="24"/>
      <c r="Q780" s="6"/>
      <c r="R780" s="6"/>
      <c r="S780" s="6"/>
      <c r="T780" s="6"/>
      <c r="U780" s="6"/>
      <c r="W780" s="6"/>
      <c r="X780" s="937"/>
      <c r="AA780" s="1002"/>
    </row>
    <row r="781" spans="1:27" ht="16.5" customHeight="1" x14ac:dyDescent="0.2">
      <c r="A781" s="1343" t="s">
        <v>898</v>
      </c>
      <c r="B781" s="1386" t="s">
        <v>464</v>
      </c>
      <c r="C781" s="1386"/>
      <c r="D781" s="1386"/>
      <c r="E781" s="1386"/>
      <c r="F781" s="1386"/>
      <c r="G781" s="1386"/>
      <c r="H781" s="1386"/>
      <c r="I781" s="1386"/>
      <c r="J781" s="1657" t="s">
        <v>450</v>
      </c>
      <c r="K781" s="1657"/>
      <c r="L781" s="1224"/>
      <c r="M781" s="65"/>
      <c r="N781" s="243"/>
      <c r="O781" s="66"/>
      <c r="P781" s="24"/>
      <c r="Q781" s="6"/>
      <c r="R781" s="6"/>
      <c r="S781" s="6"/>
      <c r="T781" s="6"/>
      <c r="U781" s="6"/>
      <c r="W781" s="6"/>
      <c r="X781" s="937"/>
      <c r="AA781" s="1002"/>
    </row>
    <row r="782" spans="1:27" ht="16.5" customHeight="1" thickBot="1" x14ac:dyDescent="0.25">
      <c r="A782" s="1636"/>
      <c r="B782" s="1128"/>
      <c r="C782" s="1128"/>
      <c r="D782" s="1128"/>
      <c r="E782" s="1128"/>
      <c r="F782" s="1128"/>
      <c r="G782" s="1128"/>
      <c r="H782" s="1128"/>
      <c r="I782" s="1128"/>
      <c r="J782" s="1658"/>
      <c r="K782" s="1658"/>
      <c r="L782" s="1398"/>
      <c r="M782" s="65"/>
      <c r="N782" s="243"/>
      <c r="O782" s="66"/>
      <c r="P782" s="24"/>
      <c r="Q782" s="6"/>
      <c r="R782" s="6"/>
      <c r="S782" s="6"/>
      <c r="T782" s="6"/>
      <c r="U782" s="6"/>
      <c r="W782" s="6"/>
      <c r="X782" s="937"/>
      <c r="AA782" s="1002"/>
    </row>
    <row r="783" spans="1:27" ht="16.5" customHeight="1" x14ac:dyDescent="0.2">
      <c r="A783" s="1613" t="s">
        <v>1552</v>
      </c>
      <c r="B783" s="1614"/>
      <c r="C783" s="1614"/>
      <c r="D783" s="1614"/>
      <c r="E783" s="1614"/>
      <c r="F783" s="1614"/>
      <c r="G783" s="1614"/>
      <c r="H783" s="1614"/>
      <c r="I783" s="1614"/>
      <c r="J783" s="1406" t="str">
        <f>IF(AND(U790=TRUE,COUNTIF(O794:O840,TRUE)&gt;0),"Check selection!","")</f>
        <v/>
      </c>
      <c r="K783" s="1406"/>
      <c r="L783" s="1407"/>
      <c r="M783" s="88"/>
      <c r="N783" s="56" t="s">
        <v>234</v>
      </c>
      <c r="O783" s="41">
        <f>O790</f>
        <v>5</v>
      </c>
      <c r="P783" s="41">
        <f>P790</f>
        <v>0</v>
      </c>
      <c r="Q783" s="41">
        <f>Q790</f>
        <v>0</v>
      </c>
      <c r="R783" s="191">
        <f>(P783+Q783)/O783</f>
        <v>0</v>
      </c>
      <c r="S783" s="41">
        <f>COUNTIF(S790,"Y")</f>
        <v>0</v>
      </c>
      <c r="T783" s="41">
        <f>COUNTA(S790)</f>
        <v>1</v>
      </c>
      <c r="U783" s="41">
        <f>COUNTIF(U790,"true")</f>
        <v>0</v>
      </c>
      <c r="V783" s="41">
        <f>V790</f>
        <v>0</v>
      </c>
      <c r="W783" s="30"/>
      <c r="X783" s="947"/>
      <c r="Y783" s="927" t="s">
        <v>948</v>
      </c>
      <c r="AA783" s="998"/>
    </row>
    <row r="784" spans="1:27" ht="15" x14ac:dyDescent="0.2">
      <c r="A784" s="1615"/>
      <c r="B784" s="1616"/>
      <c r="C784" s="1616"/>
      <c r="D784" s="1616"/>
      <c r="E784" s="1616"/>
      <c r="F784" s="1616"/>
      <c r="G784" s="1616"/>
      <c r="H784" s="1616"/>
      <c r="I784" s="1616"/>
      <c r="J784" s="1027"/>
      <c r="K784" s="302" t="s">
        <v>225</v>
      </c>
      <c r="L784" s="303"/>
      <c r="M784" s="88"/>
      <c r="N784" s="53"/>
      <c r="P784" s="8"/>
      <c r="Q784" s="8"/>
      <c r="R784" s="23"/>
      <c r="S784" s="8"/>
      <c r="T784" s="8"/>
      <c r="U784" s="8"/>
      <c r="V784" s="8"/>
      <c r="W784" s="30"/>
      <c r="X784" s="947"/>
      <c r="AA784" s="1002"/>
    </row>
    <row r="785" spans="1:27" ht="16.5" customHeight="1" x14ac:dyDescent="0.2">
      <c r="A785" s="1615"/>
      <c r="B785" s="1616"/>
      <c r="C785" s="1616"/>
      <c r="D785" s="1616"/>
      <c r="E785" s="1616"/>
      <c r="F785" s="1616"/>
      <c r="G785" s="1616"/>
      <c r="H785" s="1616"/>
      <c r="I785" s="1616"/>
      <c r="J785" s="301"/>
      <c r="K785" s="302"/>
      <c r="L785" s="303"/>
      <c r="M785" s="88"/>
      <c r="N785" s="30"/>
      <c r="O785" s="30"/>
      <c r="P785" s="30"/>
      <c r="Q785" s="30"/>
      <c r="R785" s="30"/>
      <c r="S785" s="30"/>
      <c r="T785" s="30"/>
      <c r="U785" s="30"/>
      <c r="W785" s="30"/>
      <c r="X785" s="947"/>
      <c r="AA785" s="1002"/>
    </row>
    <row r="786" spans="1:27" ht="16.5" customHeight="1" x14ac:dyDescent="0.2">
      <c r="A786" s="1615"/>
      <c r="B786" s="1616"/>
      <c r="C786" s="1616"/>
      <c r="D786" s="1616"/>
      <c r="E786" s="1616"/>
      <c r="F786" s="1616"/>
      <c r="G786" s="1616"/>
      <c r="H786" s="1616"/>
      <c r="I786" s="1616"/>
      <c r="J786" s="301"/>
      <c r="K786" s="302"/>
      <c r="L786" s="303"/>
      <c r="M786" s="88"/>
      <c r="N786" s="30"/>
      <c r="O786" s="30"/>
      <c r="P786" s="30"/>
      <c r="Q786" s="30"/>
      <c r="R786" s="30"/>
      <c r="S786" s="30"/>
      <c r="T786" s="30"/>
      <c r="U786" s="30"/>
      <c r="W786" s="30"/>
      <c r="X786" s="947"/>
      <c r="AA786" s="1002"/>
    </row>
    <row r="787" spans="1:27" ht="16.5" customHeight="1" x14ac:dyDescent="0.2">
      <c r="A787" s="1615"/>
      <c r="B787" s="1616"/>
      <c r="C787" s="1616"/>
      <c r="D787" s="1616"/>
      <c r="E787" s="1616"/>
      <c r="F787" s="1616"/>
      <c r="G787" s="1616"/>
      <c r="H787" s="1616"/>
      <c r="I787" s="1616"/>
      <c r="J787" s="301"/>
      <c r="K787" s="302"/>
      <c r="L787" s="303"/>
      <c r="M787" s="88"/>
      <c r="N787" s="30"/>
      <c r="O787" s="30"/>
      <c r="P787" s="30"/>
      <c r="Q787" s="30"/>
      <c r="R787" s="30"/>
      <c r="S787" s="30"/>
      <c r="T787" s="30"/>
      <c r="U787" s="30"/>
      <c r="W787" s="30"/>
      <c r="X787" s="947"/>
      <c r="AA787" s="1016"/>
    </row>
    <row r="788" spans="1:27" ht="16.5" customHeight="1" x14ac:dyDescent="0.2">
      <c r="A788" s="1615"/>
      <c r="B788" s="1616"/>
      <c r="C788" s="1616"/>
      <c r="D788" s="1616"/>
      <c r="E788" s="1616"/>
      <c r="F788" s="1616"/>
      <c r="G788" s="1616"/>
      <c r="H788" s="1616"/>
      <c r="I788" s="1616"/>
      <c r="J788" s="301"/>
      <c r="K788" s="302"/>
      <c r="L788" s="303"/>
      <c r="M788" s="88"/>
      <c r="N788" s="30"/>
      <c r="O788" s="30"/>
      <c r="P788" s="30"/>
      <c r="Q788" s="30"/>
      <c r="R788" s="30"/>
      <c r="S788" s="30"/>
      <c r="T788" s="30"/>
      <c r="U788" s="30"/>
      <c r="W788" s="30"/>
      <c r="X788" s="947"/>
      <c r="AA788" s="1002"/>
    </row>
    <row r="789" spans="1:27" ht="108.75" customHeight="1" x14ac:dyDescent="0.2">
      <c r="A789" s="1617"/>
      <c r="B789" s="1618"/>
      <c r="C789" s="1618"/>
      <c r="D789" s="1618"/>
      <c r="E789" s="1618"/>
      <c r="F789" s="1618"/>
      <c r="G789" s="1618"/>
      <c r="H789" s="1618"/>
      <c r="I789" s="1618"/>
      <c r="J789" s="301"/>
      <c r="K789" s="302"/>
      <c r="L789" s="303"/>
      <c r="M789" s="88"/>
      <c r="N789" s="30"/>
      <c r="O789" s="30"/>
      <c r="P789" s="30"/>
      <c r="Q789" s="30"/>
      <c r="R789" s="30"/>
      <c r="S789" s="30"/>
      <c r="T789" s="30"/>
      <c r="U789" s="30"/>
      <c r="W789" s="30"/>
      <c r="X789" s="947"/>
      <c r="AA789" s="1002"/>
    </row>
    <row r="790" spans="1:27" ht="16.5" customHeight="1" x14ac:dyDescent="0.2">
      <c r="A790" s="1621">
        <v>14</v>
      </c>
      <c r="B790" s="1612" t="s">
        <v>1416</v>
      </c>
      <c r="C790" s="1612"/>
      <c r="D790" s="1612"/>
      <c r="E790" s="1612"/>
      <c r="F790" s="1612"/>
      <c r="G790" s="1612"/>
      <c r="H790" s="1612"/>
      <c r="I790" s="1612"/>
      <c r="J790" s="1151">
        <f>R790</f>
        <v>0</v>
      </c>
      <c r="K790" s="1495"/>
      <c r="L790" s="1403" t="str">
        <f>IF(J790&lt;0.6,"&lt;&lt; Insufficient control features","")</f>
        <v>&lt;&lt; Insufficient control features</v>
      </c>
      <c r="M790" s="64"/>
      <c r="N790" s="59" t="s">
        <v>236</v>
      </c>
      <c r="O790" s="47">
        <f>COUNTA(O794:O836)</f>
        <v>5</v>
      </c>
      <c r="P790" s="174">
        <f>IF(U790=TRUE,0,SUM(P793:P836)-V790)</f>
        <v>0</v>
      </c>
      <c r="Q790" s="13">
        <f>IF(U790=TRUE,O790,COUNTIF(Q794:Q836,TRUE))</f>
        <v>0</v>
      </c>
      <c r="R790" s="192">
        <f>IF(O790=Q790,1,ROUNDUP((P790+Q790)/O790,2))</f>
        <v>0</v>
      </c>
      <c r="S790" s="13" t="str">
        <f>IF(R790&gt;=$S$13,"Y","N")</f>
        <v>N</v>
      </c>
      <c r="U790" s="34" t="b">
        <v>0</v>
      </c>
      <c r="V790" s="571">
        <f>COUNTIF(V793:V836,"TRUE")</f>
        <v>0</v>
      </c>
      <c r="W790" s="34" t="str">
        <f>W794&amp;W797&amp;W803&amp;W807&amp;W836</f>
        <v/>
      </c>
      <c r="X790" s="34" t="str">
        <f>X794&amp;X797&amp;X803&amp;X807&amp;X836</f>
        <v xml:space="preserve">S14.1, S14.2, S14.3, S14.4, S14.5, </v>
      </c>
      <c r="AA790" s="1698"/>
    </row>
    <row r="791" spans="1:27" ht="16.5" customHeight="1" x14ac:dyDescent="0.2">
      <c r="A791" s="1622"/>
      <c r="B791" s="1519"/>
      <c r="C791" s="1519"/>
      <c r="D791" s="1519"/>
      <c r="E791" s="1519"/>
      <c r="F791" s="1519"/>
      <c r="G791" s="1519"/>
      <c r="H791" s="1519"/>
      <c r="I791" s="1519"/>
      <c r="J791" s="1393"/>
      <c r="K791" s="1496"/>
      <c r="L791" s="1404"/>
      <c r="M791" s="65"/>
      <c r="N791" s="62"/>
      <c r="O791" s="4"/>
      <c r="W791" s="6"/>
      <c r="X791" s="937"/>
      <c r="AA791" s="1698"/>
    </row>
    <row r="792" spans="1:27" ht="16.5" customHeight="1" x14ac:dyDescent="0.2">
      <c r="A792" s="1622"/>
      <c r="B792" s="1519"/>
      <c r="C792" s="1519"/>
      <c r="D792" s="1519"/>
      <c r="E792" s="1519"/>
      <c r="F792" s="1519"/>
      <c r="G792" s="1519"/>
      <c r="H792" s="1519"/>
      <c r="I792" s="1519"/>
      <c r="J792" s="1393"/>
      <c r="K792" s="1496"/>
      <c r="L792" s="1404"/>
      <c r="M792" s="65"/>
      <c r="N792" s="65"/>
      <c r="O792" s="9"/>
      <c r="P792" s="6"/>
      <c r="Q792" s="6"/>
      <c r="R792" s="6"/>
      <c r="S792" s="6"/>
      <c r="T792" s="6"/>
      <c r="U792" s="6"/>
      <c r="W792" s="6"/>
      <c r="X792" s="937"/>
      <c r="AA792" s="1698"/>
    </row>
    <row r="793" spans="1:27" ht="35.25" customHeight="1" x14ac:dyDescent="0.2">
      <c r="A793" s="1623"/>
      <c r="B793" s="1520"/>
      <c r="C793" s="1520"/>
      <c r="D793" s="1520"/>
      <c r="E793" s="1520"/>
      <c r="F793" s="1520"/>
      <c r="G793" s="1520"/>
      <c r="H793" s="1520"/>
      <c r="I793" s="1520"/>
      <c r="J793" s="1395"/>
      <c r="K793" s="1497"/>
      <c r="L793" s="1405"/>
      <c r="M793" s="65"/>
      <c r="N793" s="65"/>
      <c r="O793" s="66"/>
      <c r="P793" s="24"/>
      <c r="Q793" s="6"/>
      <c r="R793" s="6"/>
      <c r="S793" s="6"/>
      <c r="T793" s="6"/>
      <c r="U793" s="6"/>
      <c r="W793" s="6"/>
      <c r="X793" s="937"/>
      <c r="AA793" s="1698"/>
    </row>
    <row r="794" spans="1:27" ht="16.5" customHeight="1" x14ac:dyDescent="0.2">
      <c r="A794" s="1620" t="s">
        <v>899</v>
      </c>
      <c r="B794" s="1386" t="s">
        <v>1417</v>
      </c>
      <c r="C794" s="1386"/>
      <c r="D794" s="1386"/>
      <c r="E794" s="1386"/>
      <c r="F794" s="1386"/>
      <c r="G794" s="1386"/>
      <c r="H794" s="1386"/>
      <c r="I794" s="1386"/>
      <c r="J794" s="119"/>
      <c r="K794" s="120"/>
      <c r="L794" s="1236"/>
      <c r="M794" s="65"/>
      <c r="N794" s="597" t="s">
        <v>967</v>
      </c>
      <c r="O794" s="66" t="b">
        <v>0</v>
      </c>
      <c r="P794" s="230">
        <f>IF(O794=TRUE,1,0)</f>
        <v>0</v>
      </c>
      <c r="Q794" s="566"/>
      <c r="R794" s="566" t="str">
        <f>IF(AND($Q$790&gt;0,$Q$790=$O$790),"NA","")</f>
        <v/>
      </c>
      <c r="S794" s="6"/>
      <c r="T794" s="6"/>
      <c r="U794" s="6"/>
      <c r="W794" s="935" t="str">
        <f>IF(OR(Q794=TRUE,R794="NA"),CONCATENATE(N794," "),"")</f>
        <v/>
      </c>
      <c r="X794" s="234" t="str">
        <f>IF(OR(O794=TRUE,Q794=TRUE,R794="NA"),"",CONCATENATE(N794," "))</f>
        <v xml:space="preserve">S14.1, </v>
      </c>
      <c r="AA794" s="1002"/>
    </row>
    <row r="795" spans="1:27" ht="16.5" customHeight="1" x14ac:dyDescent="0.2">
      <c r="A795" s="1620"/>
      <c r="B795" s="1386"/>
      <c r="C795" s="1386"/>
      <c r="D795" s="1386"/>
      <c r="E795" s="1386"/>
      <c r="F795" s="1386"/>
      <c r="G795" s="1386"/>
      <c r="H795" s="1386"/>
      <c r="I795" s="1386"/>
      <c r="J795" s="121"/>
      <c r="K795" s="122"/>
      <c r="L795" s="1224"/>
      <c r="M795" s="65"/>
      <c r="N795" s="243"/>
      <c r="O795" s="66"/>
      <c r="P795" s="27"/>
      <c r="Q795" s="6"/>
      <c r="R795" s="6"/>
      <c r="S795" s="6"/>
      <c r="T795" s="6"/>
      <c r="U795" s="6"/>
      <c r="X795" s="234"/>
      <c r="AA795" s="1002"/>
    </row>
    <row r="796" spans="1:27" ht="36.75" customHeight="1" x14ac:dyDescent="0.2">
      <c r="A796" s="1620"/>
      <c r="B796" s="1387"/>
      <c r="C796" s="1387"/>
      <c r="D796" s="1387"/>
      <c r="E796" s="1387"/>
      <c r="F796" s="1387"/>
      <c r="G796" s="1387"/>
      <c r="H796" s="1387"/>
      <c r="I796" s="1387"/>
      <c r="J796" s="123"/>
      <c r="K796" s="124"/>
      <c r="L796" s="1237"/>
      <c r="M796" s="65"/>
      <c r="N796" s="243"/>
      <c r="O796" s="66"/>
      <c r="P796" s="24"/>
      <c r="Q796" s="6"/>
      <c r="R796" s="6"/>
      <c r="S796" s="6"/>
      <c r="T796" s="6"/>
      <c r="U796" s="6"/>
      <c r="W796" s="6"/>
      <c r="X796" s="937"/>
      <c r="AA796" s="1002"/>
    </row>
    <row r="797" spans="1:27" ht="16.5" customHeight="1" x14ac:dyDescent="0.2">
      <c r="A797" s="1238" t="s">
        <v>900</v>
      </c>
      <c r="B797" s="1126" t="s">
        <v>1418</v>
      </c>
      <c r="C797" s="1126"/>
      <c r="D797" s="1126"/>
      <c r="E797" s="1126"/>
      <c r="F797" s="1126"/>
      <c r="G797" s="1126"/>
      <c r="H797" s="1126"/>
      <c r="I797" s="1126"/>
      <c r="J797" s="125"/>
      <c r="K797" s="126"/>
      <c r="L797" s="1222"/>
      <c r="M797" s="65"/>
      <c r="N797" s="597" t="s">
        <v>968</v>
      </c>
      <c r="O797" s="66" t="b">
        <v>0</v>
      </c>
      <c r="P797" s="230">
        <f>IF(O797=TRUE,1,0)</f>
        <v>0</v>
      </c>
      <c r="Q797" s="566"/>
      <c r="R797" s="566" t="str">
        <f>IF(AND($Q$790&gt;0,$Q$790=$O$790),"NA","")</f>
        <v/>
      </c>
      <c r="S797" s="6"/>
      <c r="T797" s="6"/>
      <c r="U797" s="6"/>
      <c r="W797" s="935" t="str">
        <f>IF(OR(Q797=TRUE,R797="NA"),CONCATENATE(N797," "),"")</f>
        <v/>
      </c>
      <c r="X797" s="234" t="str">
        <f>IF(OR(O797=TRUE,Q797=TRUE,R797="NA"),"",CONCATENATE(N797," "))</f>
        <v xml:space="preserve">S14.2, </v>
      </c>
      <c r="AA797" s="1001"/>
    </row>
    <row r="798" spans="1:27" ht="16.5" customHeight="1" x14ac:dyDescent="0.2">
      <c r="A798" s="1620"/>
      <c r="B798" s="1386"/>
      <c r="C798" s="1386"/>
      <c r="D798" s="1386"/>
      <c r="E798" s="1386"/>
      <c r="F798" s="1386"/>
      <c r="G798" s="1386"/>
      <c r="H798" s="1386"/>
      <c r="I798" s="1386"/>
      <c r="J798" s="121"/>
      <c r="K798" s="122"/>
      <c r="L798" s="1223"/>
      <c r="M798" s="65"/>
      <c r="N798" s="243"/>
      <c r="O798" s="66"/>
      <c r="P798" s="24"/>
      <c r="Q798" s="6"/>
      <c r="R798" s="6"/>
      <c r="S798" s="6"/>
      <c r="T798" s="6"/>
      <c r="U798" s="6"/>
      <c r="W798" s="6"/>
      <c r="X798" s="937"/>
      <c r="AA798" s="1002"/>
    </row>
    <row r="799" spans="1:27" ht="16.5" customHeight="1" x14ac:dyDescent="0.2">
      <c r="A799" s="1620"/>
      <c r="B799" s="1386"/>
      <c r="C799" s="1386"/>
      <c r="D799" s="1386"/>
      <c r="E799" s="1386"/>
      <c r="F799" s="1386"/>
      <c r="G799" s="1386"/>
      <c r="H799" s="1386"/>
      <c r="I799" s="1386"/>
      <c r="J799" s="121"/>
      <c r="K799" s="122"/>
      <c r="L799" s="1223"/>
      <c r="M799" s="65"/>
      <c r="N799" s="243"/>
      <c r="O799" s="66"/>
      <c r="P799" s="24"/>
      <c r="Q799" s="6"/>
      <c r="R799" s="6"/>
      <c r="S799" s="6"/>
      <c r="T799" s="6"/>
      <c r="U799" s="6"/>
      <c r="W799" s="6"/>
      <c r="X799" s="937"/>
      <c r="AA799" s="1002"/>
    </row>
    <row r="800" spans="1:27" ht="16.5" customHeight="1" x14ac:dyDescent="0.2">
      <c r="A800" s="1620"/>
      <c r="B800" s="1386"/>
      <c r="C800" s="1386"/>
      <c r="D800" s="1386"/>
      <c r="E800" s="1386"/>
      <c r="F800" s="1386"/>
      <c r="G800" s="1386"/>
      <c r="H800" s="1386"/>
      <c r="I800" s="1386"/>
      <c r="J800" s="121"/>
      <c r="K800" s="122"/>
      <c r="L800" s="1223"/>
      <c r="M800" s="65"/>
      <c r="N800" s="243"/>
      <c r="O800" s="66"/>
      <c r="P800" s="24"/>
      <c r="Q800" s="6"/>
      <c r="R800" s="6"/>
      <c r="S800" s="6"/>
      <c r="T800" s="6"/>
      <c r="U800" s="6"/>
      <c r="W800" s="6"/>
      <c r="X800" s="937"/>
      <c r="AA800" s="1002"/>
    </row>
    <row r="801" spans="1:27" ht="16.5" customHeight="1" x14ac:dyDescent="0.2">
      <c r="A801" s="1620"/>
      <c r="B801" s="1386"/>
      <c r="C801" s="1386"/>
      <c r="D801" s="1386"/>
      <c r="E801" s="1386"/>
      <c r="F801" s="1386"/>
      <c r="G801" s="1386"/>
      <c r="H801" s="1386"/>
      <c r="I801" s="1386"/>
      <c r="J801" s="121"/>
      <c r="K801" s="122"/>
      <c r="L801" s="1223"/>
      <c r="M801" s="65"/>
      <c r="N801" s="243"/>
      <c r="O801" s="66"/>
      <c r="P801" s="24"/>
      <c r="Q801" s="6"/>
      <c r="R801" s="6"/>
      <c r="S801" s="6"/>
      <c r="T801" s="6"/>
      <c r="U801" s="6"/>
      <c r="W801" s="6"/>
      <c r="X801" s="937"/>
      <c r="AA801" s="1002"/>
    </row>
    <row r="802" spans="1:27" x14ac:dyDescent="0.2">
      <c r="A802" s="1474"/>
      <c r="B802" s="1387"/>
      <c r="C802" s="1387"/>
      <c r="D802" s="1387"/>
      <c r="E802" s="1387"/>
      <c r="F802" s="1387"/>
      <c r="G802" s="1387"/>
      <c r="H802" s="1387"/>
      <c r="I802" s="1387"/>
      <c r="J802" s="123"/>
      <c r="K802" s="124"/>
      <c r="L802" s="1224"/>
      <c r="M802" s="65"/>
      <c r="N802" s="243"/>
      <c r="O802" s="66"/>
      <c r="P802" s="24"/>
      <c r="Q802" s="6"/>
      <c r="R802" s="6"/>
      <c r="S802" s="6"/>
      <c r="T802" s="6"/>
      <c r="U802" s="6"/>
      <c r="W802" s="6"/>
      <c r="X802" s="937"/>
      <c r="AA802" s="1002"/>
    </row>
    <row r="803" spans="1:27" ht="16.5" customHeight="1" x14ac:dyDescent="0.2">
      <c r="A803" s="1238" t="s">
        <v>901</v>
      </c>
      <c r="B803" s="1126" t="s">
        <v>1550</v>
      </c>
      <c r="C803" s="1126"/>
      <c r="D803" s="1126"/>
      <c r="E803" s="1126"/>
      <c r="F803" s="1126"/>
      <c r="G803" s="1126"/>
      <c r="H803" s="1126"/>
      <c r="I803" s="1126"/>
      <c r="J803" s="125"/>
      <c r="K803" s="126"/>
      <c r="L803" s="1222"/>
      <c r="M803" s="65"/>
      <c r="N803" s="597" t="s">
        <v>969</v>
      </c>
      <c r="O803" s="66" t="b">
        <v>0</v>
      </c>
      <c r="P803" s="230">
        <f>IF(O803=TRUE,1,0)</f>
        <v>0</v>
      </c>
      <c r="Q803" s="566"/>
      <c r="R803" s="566" t="str">
        <f>IF(AND($Q$790&gt;0,$Q$790=$O$790),"NA","")</f>
        <v/>
      </c>
      <c r="S803" s="6"/>
      <c r="T803" s="6"/>
      <c r="U803" s="6"/>
      <c r="W803" s="935" t="str">
        <f>IF(OR(Q803=TRUE,R803="NA"),CONCATENATE(N803," "),"")</f>
        <v/>
      </c>
      <c r="X803" s="234" t="str">
        <f>IF(OR(O803=TRUE,Q803=TRUE,R803="NA"),"",CONCATENATE(N803," "))</f>
        <v xml:space="preserve">S14.3, </v>
      </c>
      <c r="AA803" s="1013"/>
    </row>
    <row r="804" spans="1:27" ht="16.5" customHeight="1" x14ac:dyDescent="0.2">
      <c r="A804" s="1620"/>
      <c r="B804" s="1386"/>
      <c r="C804" s="1386"/>
      <c r="D804" s="1386"/>
      <c r="E804" s="1386"/>
      <c r="F804" s="1386"/>
      <c r="G804" s="1386"/>
      <c r="H804" s="1386"/>
      <c r="I804" s="1386"/>
      <c r="J804" s="121"/>
      <c r="K804" s="122"/>
      <c r="L804" s="1223"/>
      <c r="M804" s="65"/>
      <c r="N804" s="243"/>
      <c r="O804" s="66"/>
      <c r="P804" s="24"/>
      <c r="Q804" s="6"/>
      <c r="R804" s="6"/>
      <c r="S804" s="6"/>
      <c r="T804" s="6"/>
      <c r="U804" s="6"/>
      <c r="W804" s="6"/>
      <c r="X804" s="937"/>
      <c r="AA804" s="1002"/>
    </row>
    <row r="805" spans="1:27" ht="16.5" customHeight="1" x14ac:dyDescent="0.2">
      <c r="A805" s="1620"/>
      <c r="B805" s="1386"/>
      <c r="C805" s="1386"/>
      <c r="D805" s="1386"/>
      <c r="E805" s="1386"/>
      <c r="F805" s="1386"/>
      <c r="G805" s="1386"/>
      <c r="H805" s="1386"/>
      <c r="I805" s="1386"/>
      <c r="J805" s="121"/>
      <c r="K805" s="122"/>
      <c r="L805" s="1223"/>
      <c r="M805" s="65"/>
      <c r="N805" s="243"/>
      <c r="O805" s="66"/>
      <c r="P805" s="24"/>
      <c r="Q805" s="6"/>
      <c r="R805" s="6"/>
      <c r="S805" s="6"/>
      <c r="T805" s="6"/>
      <c r="U805" s="6"/>
      <c r="W805" s="6"/>
      <c r="X805" s="937"/>
      <c r="AA805" s="1002"/>
    </row>
    <row r="806" spans="1:27" ht="30" customHeight="1" x14ac:dyDescent="0.2">
      <c r="A806" s="1474"/>
      <c r="B806" s="1387"/>
      <c r="C806" s="1387"/>
      <c r="D806" s="1387"/>
      <c r="E806" s="1387"/>
      <c r="F806" s="1387"/>
      <c r="G806" s="1387"/>
      <c r="H806" s="1387"/>
      <c r="I806" s="1387"/>
      <c r="J806" s="123"/>
      <c r="K806" s="124"/>
      <c r="L806" s="1224"/>
      <c r="M806" s="65"/>
      <c r="N806" s="243"/>
      <c r="O806" s="66"/>
      <c r="P806" s="24"/>
      <c r="Q806" s="6"/>
      <c r="R806" s="6"/>
      <c r="S806" s="6"/>
      <c r="T806" s="6"/>
      <c r="U806" s="6"/>
      <c r="W806" s="6"/>
      <c r="X806" s="937"/>
      <c r="AA806" s="1002"/>
    </row>
    <row r="807" spans="1:27" ht="16.5" customHeight="1" x14ac:dyDescent="0.2">
      <c r="A807" s="1238" t="s">
        <v>902</v>
      </c>
      <c r="B807" s="1126" t="s">
        <v>1419</v>
      </c>
      <c r="C807" s="1126"/>
      <c r="D807" s="1126"/>
      <c r="E807" s="1126"/>
      <c r="F807" s="1126"/>
      <c r="G807" s="1126"/>
      <c r="H807" s="1126"/>
      <c r="I807" s="1126"/>
      <c r="J807" s="125"/>
      <c r="K807" s="126"/>
      <c r="L807" s="1222"/>
      <c r="M807" s="65"/>
      <c r="N807" s="597" t="s">
        <v>970</v>
      </c>
      <c r="O807" s="66" t="b">
        <v>0</v>
      </c>
      <c r="P807" s="230">
        <f>IF(O807=TRUE,1,0)</f>
        <v>0</v>
      </c>
      <c r="Q807" s="566"/>
      <c r="R807" s="566" t="str">
        <f>IF(AND($Q$790&gt;0,$Q$790=$O$790),"NA","")</f>
        <v/>
      </c>
      <c r="S807" s="6"/>
      <c r="T807" s="6"/>
      <c r="U807" s="6"/>
      <c r="W807" s="935" t="str">
        <f>IF(OR(Q807=TRUE,R807="NA"),CONCATENATE(N807," "),"")</f>
        <v/>
      </c>
      <c r="X807" s="234" t="str">
        <f>IF(OR(O807=TRUE,Q807=TRUE,R807="NA"),"",CONCATENATE(N807," "))</f>
        <v xml:space="preserve">S14.4, </v>
      </c>
      <c r="AA807" s="1002"/>
    </row>
    <row r="808" spans="1:27" ht="16.5" customHeight="1" x14ac:dyDescent="0.2">
      <c r="A808" s="1620"/>
      <c r="B808" s="1386"/>
      <c r="C808" s="1386"/>
      <c r="D808" s="1386"/>
      <c r="E808" s="1386"/>
      <c r="F808" s="1386"/>
      <c r="G808" s="1386"/>
      <c r="H808" s="1386"/>
      <c r="I808" s="1386"/>
      <c r="J808" s="121"/>
      <c r="K808" s="122"/>
      <c r="L808" s="1223"/>
      <c r="M808" s="65"/>
      <c r="N808" s="243"/>
      <c r="O808" s="66"/>
      <c r="P808" s="24"/>
      <c r="Q808" s="6"/>
      <c r="R808" s="6"/>
      <c r="S808" s="6"/>
      <c r="T808" s="6"/>
      <c r="U808" s="6"/>
      <c r="W808" s="6"/>
      <c r="X808" s="937"/>
      <c r="AA808" s="1002"/>
    </row>
    <row r="809" spans="1:27" ht="16.5" customHeight="1" x14ac:dyDescent="0.2">
      <c r="A809" s="1620"/>
      <c r="B809" s="1386"/>
      <c r="C809" s="1386"/>
      <c r="D809" s="1386"/>
      <c r="E809" s="1386"/>
      <c r="F809" s="1386"/>
      <c r="G809" s="1386"/>
      <c r="H809" s="1386"/>
      <c r="I809" s="1386"/>
      <c r="J809" s="121"/>
      <c r="K809" s="122"/>
      <c r="L809" s="1223"/>
      <c r="M809" s="65"/>
      <c r="N809" s="243"/>
      <c r="O809" s="66"/>
      <c r="P809" s="24"/>
      <c r="Q809" s="6"/>
      <c r="R809" s="6"/>
      <c r="S809" s="6"/>
      <c r="T809" s="6"/>
      <c r="U809" s="6"/>
      <c r="W809" s="6"/>
      <c r="X809" s="937"/>
      <c r="AA809" s="1002"/>
    </row>
    <row r="810" spans="1:27" ht="16.5" customHeight="1" x14ac:dyDescent="0.2">
      <c r="A810" s="1620"/>
      <c r="B810" s="1386"/>
      <c r="C810" s="1386"/>
      <c r="D810" s="1386"/>
      <c r="E810" s="1386"/>
      <c r="F810" s="1386"/>
      <c r="G810" s="1386"/>
      <c r="H810" s="1386"/>
      <c r="I810" s="1386"/>
      <c r="J810" s="121"/>
      <c r="K810" s="122"/>
      <c r="L810" s="1223"/>
      <c r="M810" s="65"/>
      <c r="N810" s="243"/>
      <c r="O810" s="66"/>
      <c r="P810" s="24"/>
      <c r="Q810" s="6"/>
      <c r="R810" s="6"/>
      <c r="S810" s="6"/>
      <c r="T810" s="6"/>
      <c r="U810" s="6"/>
      <c r="W810" s="6"/>
      <c r="X810" s="937"/>
      <c r="AA810" s="1002"/>
    </row>
    <row r="811" spans="1:27" ht="7.5" hidden="1" customHeight="1" x14ac:dyDescent="0.2">
      <c r="A811" s="1620"/>
      <c r="B811" s="1386"/>
      <c r="C811" s="1386"/>
      <c r="D811" s="1386"/>
      <c r="E811" s="1386"/>
      <c r="F811" s="1386"/>
      <c r="G811" s="1386"/>
      <c r="H811" s="1386"/>
      <c r="I811" s="1386"/>
      <c r="J811" s="121"/>
      <c r="K811" s="122"/>
      <c r="L811" s="1223"/>
      <c r="M811" s="65"/>
      <c r="N811" s="243"/>
      <c r="O811" s="66"/>
      <c r="P811" s="24"/>
      <c r="Q811" s="6"/>
      <c r="R811" s="6"/>
      <c r="S811" s="6"/>
      <c r="T811" s="6"/>
      <c r="U811" s="6"/>
      <c r="W811" s="6"/>
      <c r="X811" s="937"/>
      <c r="AA811" s="1002"/>
    </row>
    <row r="812" spans="1:27" x14ac:dyDescent="0.2">
      <c r="A812" s="1620"/>
      <c r="B812" s="1386"/>
      <c r="C812" s="1386"/>
      <c r="D812" s="1386"/>
      <c r="E812" s="1386"/>
      <c r="F812" s="1386"/>
      <c r="G812" s="1386"/>
      <c r="H812" s="1386"/>
      <c r="I812" s="1386"/>
      <c r="J812" s="121"/>
      <c r="K812" s="122"/>
      <c r="L812" s="1223"/>
      <c r="M812" s="65"/>
      <c r="N812" s="243"/>
      <c r="O812" s="66"/>
      <c r="P812" s="24"/>
      <c r="Q812" s="6"/>
      <c r="R812" s="6"/>
      <c r="S812" s="6"/>
      <c r="T812" s="6"/>
      <c r="U812" s="6"/>
      <c r="W812" s="6"/>
      <c r="X812" s="937"/>
      <c r="AA812" s="1002"/>
    </row>
    <row r="813" spans="1:27" ht="16.5" customHeight="1" x14ac:dyDescent="0.2">
      <c r="A813" s="686"/>
      <c r="B813" s="591" t="s">
        <v>0</v>
      </c>
      <c r="C813" s="1386" t="s">
        <v>1420</v>
      </c>
      <c r="D813" s="1386"/>
      <c r="E813" s="1386"/>
      <c r="F813" s="1386"/>
      <c r="G813" s="1386"/>
      <c r="H813" s="1386"/>
      <c r="I813" s="1597"/>
      <c r="J813" s="121"/>
      <c r="K813" s="122"/>
      <c r="L813" s="1223"/>
      <c r="M813" s="65"/>
      <c r="N813" s="243"/>
      <c r="O813" s="66"/>
      <c r="P813" s="27"/>
      <c r="Q813" s="6"/>
      <c r="R813" s="6"/>
      <c r="S813" s="6"/>
      <c r="T813" s="6"/>
      <c r="U813" s="6"/>
      <c r="X813" s="234"/>
      <c r="AA813" s="1002"/>
    </row>
    <row r="814" spans="1:27" ht="16.5" customHeight="1" x14ac:dyDescent="0.2">
      <c r="A814" s="686"/>
      <c r="B814" s="591"/>
      <c r="C814" s="1386"/>
      <c r="D814" s="1386"/>
      <c r="E814" s="1386"/>
      <c r="F814" s="1386"/>
      <c r="G814" s="1386"/>
      <c r="H814" s="1386"/>
      <c r="I814" s="1597"/>
      <c r="J814" s="121"/>
      <c r="K814" s="122"/>
      <c r="L814" s="1223"/>
      <c r="M814" s="65"/>
      <c r="N814" s="243"/>
      <c r="O814" s="66"/>
      <c r="P814" s="27"/>
      <c r="Q814" s="6"/>
      <c r="R814" s="6"/>
      <c r="S814" s="6"/>
      <c r="T814" s="6"/>
      <c r="U814" s="6"/>
      <c r="X814" s="234"/>
      <c r="AA814" s="1002"/>
    </row>
    <row r="815" spans="1:27" x14ac:dyDescent="0.2">
      <c r="A815" s="686"/>
      <c r="B815" s="591"/>
      <c r="C815" s="1386"/>
      <c r="D815" s="1386"/>
      <c r="E815" s="1386"/>
      <c r="F815" s="1386"/>
      <c r="G815" s="1386"/>
      <c r="H815" s="1386"/>
      <c r="I815" s="1597"/>
      <c r="J815" s="121"/>
      <c r="K815" s="122"/>
      <c r="L815" s="1223"/>
      <c r="M815" s="65"/>
      <c r="N815" s="243"/>
      <c r="O815" s="66"/>
      <c r="P815" s="27"/>
      <c r="Q815" s="6"/>
      <c r="R815" s="6"/>
      <c r="S815" s="6"/>
      <c r="T815" s="6"/>
      <c r="U815" s="6"/>
      <c r="X815" s="234"/>
      <c r="AA815" s="1002"/>
    </row>
    <row r="816" spans="1:27" x14ac:dyDescent="0.2">
      <c r="A816" s="686"/>
      <c r="B816" s="591" t="s">
        <v>1</v>
      </c>
      <c r="C816" s="1386" t="s">
        <v>1421</v>
      </c>
      <c r="D816" s="1386"/>
      <c r="E816" s="1386"/>
      <c r="F816" s="1386"/>
      <c r="G816" s="1386"/>
      <c r="H816" s="1386"/>
      <c r="I816" s="1597"/>
      <c r="J816" s="121"/>
      <c r="K816" s="122"/>
      <c r="L816" s="1223"/>
      <c r="M816" s="65"/>
      <c r="N816" s="243"/>
      <c r="O816" s="66"/>
      <c r="P816" s="24"/>
      <c r="Q816" s="6"/>
      <c r="R816" s="6"/>
      <c r="S816" s="6"/>
      <c r="T816" s="6"/>
      <c r="U816" s="6"/>
      <c r="W816" s="6"/>
      <c r="X816" s="937"/>
      <c r="AA816" s="998"/>
    </row>
    <row r="817" spans="1:28" ht="17.25" customHeight="1" x14ac:dyDescent="0.2">
      <c r="A817" s="686"/>
      <c r="B817" s="591"/>
      <c r="C817" s="1386"/>
      <c r="D817" s="1386"/>
      <c r="E817" s="1386"/>
      <c r="F817" s="1386"/>
      <c r="G817" s="1386"/>
      <c r="H817" s="1386"/>
      <c r="I817" s="1597"/>
      <c r="J817" s="121"/>
      <c r="K817" s="122"/>
      <c r="L817" s="1223"/>
      <c r="M817" s="65"/>
      <c r="N817" s="243"/>
      <c r="O817" s="66"/>
      <c r="P817" s="24"/>
      <c r="Q817" s="6"/>
      <c r="R817" s="6"/>
      <c r="S817" s="6"/>
      <c r="T817" s="6"/>
      <c r="U817" s="6"/>
      <c r="W817" s="6"/>
      <c r="X817" s="937"/>
      <c r="AA817" s="998"/>
    </row>
    <row r="818" spans="1:28" hidden="1" x14ac:dyDescent="0.2">
      <c r="A818" s="686"/>
      <c r="B818" s="591"/>
      <c r="C818" s="1386"/>
      <c r="D818" s="1386"/>
      <c r="E818" s="1386"/>
      <c r="F818" s="1386"/>
      <c r="G818" s="1386"/>
      <c r="H818" s="1386"/>
      <c r="I818" s="1597"/>
      <c r="J818" s="121"/>
      <c r="K818" s="122"/>
      <c r="L818" s="1223"/>
      <c r="M818" s="65"/>
      <c r="N818" s="243"/>
      <c r="O818" s="66"/>
      <c r="P818" s="24"/>
      <c r="Q818" s="6"/>
      <c r="R818" s="6"/>
      <c r="S818" s="6"/>
      <c r="T818" s="6"/>
      <c r="U818" s="6"/>
      <c r="W818" s="6"/>
      <c r="X818" s="937"/>
      <c r="AA818" s="1002"/>
    </row>
    <row r="819" spans="1:28" hidden="1" x14ac:dyDescent="0.2">
      <c r="A819" s="686"/>
      <c r="B819" s="591"/>
      <c r="C819" s="1386"/>
      <c r="D819" s="1386"/>
      <c r="E819" s="1386"/>
      <c r="F819" s="1386"/>
      <c r="G819" s="1386"/>
      <c r="H819" s="1386"/>
      <c r="I819" s="1597"/>
      <c r="J819" s="121"/>
      <c r="K819" s="122"/>
      <c r="L819" s="1223"/>
      <c r="M819" s="65"/>
      <c r="N819" s="243"/>
      <c r="O819" s="66"/>
      <c r="P819" s="24"/>
      <c r="Q819" s="6"/>
      <c r="R819" s="6"/>
      <c r="S819" s="6"/>
      <c r="T819" s="6"/>
      <c r="U819" s="6"/>
      <c r="W819" s="6"/>
      <c r="X819" s="937"/>
      <c r="AA819" s="1002"/>
    </row>
    <row r="820" spans="1:28" hidden="1" x14ac:dyDescent="0.2">
      <c r="A820" s="686"/>
      <c r="B820" s="591"/>
      <c r="C820" s="1386"/>
      <c r="D820" s="1386"/>
      <c r="E820" s="1386"/>
      <c r="F820" s="1386"/>
      <c r="G820" s="1386"/>
      <c r="H820" s="1386"/>
      <c r="I820" s="1597"/>
      <c r="J820" s="121"/>
      <c r="K820" s="122"/>
      <c r="L820" s="1025"/>
      <c r="M820" s="65"/>
      <c r="N820" s="243"/>
      <c r="O820" s="66"/>
      <c r="P820" s="24"/>
      <c r="Q820" s="6"/>
      <c r="R820" s="6"/>
      <c r="S820" s="6"/>
      <c r="T820" s="6"/>
      <c r="U820" s="6"/>
      <c r="W820" s="6"/>
      <c r="X820" s="937"/>
      <c r="AA820" s="1002"/>
    </row>
    <row r="821" spans="1:28" hidden="1" x14ac:dyDescent="0.2">
      <c r="A821" s="686"/>
      <c r="B821" s="591"/>
      <c r="C821" s="1386"/>
      <c r="D821" s="1386"/>
      <c r="E821" s="1386"/>
      <c r="F821" s="1386"/>
      <c r="G821" s="1386"/>
      <c r="H821" s="1386"/>
      <c r="I821" s="1597"/>
      <c r="J821" s="121"/>
      <c r="K821" s="122"/>
      <c r="L821" s="1025"/>
      <c r="M821" s="65"/>
      <c r="N821" s="243"/>
      <c r="O821" s="66"/>
      <c r="P821" s="24"/>
      <c r="Q821" s="6"/>
      <c r="R821" s="6"/>
      <c r="S821" s="6"/>
      <c r="T821" s="6"/>
      <c r="U821" s="6"/>
      <c r="W821" s="6"/>
      <c r="X821" s="937"/>
      <c r="AA821" s="1002"/>
    </row>
    <row r="822" spans="1:28" hidden="1" x14ac:dyDescent="0.2">
      <c r="A822" s="1047"/>
      <c r="B822" s="1048"/>
      <c r="C822" s="1655"/>
      <c r="D822" s="1655"/>
      <c r="E822" s="1655"/>
      <c r="F822" s="1655"/>
      <c r="G822" s="1655"/>
      <c r="H822" s="1655"/>
      <c r="I822" s="1656"/>
      <c r="J822" s="121"/>
      <c r="K822" s="122"/>
      <c r="L822" s="1025"/>
      <c r="M822" s="65"/>
      <c r="N822" s="243"/>
      <c r="O822" s="66"/>
      <c r="P822" s="24"/>
      <c r="Q822" s="6"/>
      <c r="R822" s="6"/>
      <c r="S822" s="6"/>
      <c r="T822" s="6"/>
      <c r="U822" s="6"/>
      <c r="W822" s="6"/>
      <c r="X822" s="937"/>
      <c r="AA822" s="1002"/>
    </row>
    <row r="823" spans="1:28" x14ac:dyDescent="0.2">
      <c r="A823" s="686"/>
      <c r="B823" s="591" t="s">
        <v>3</v>
      </c>
      <c r="C823" s="1449" t="s">
        <v>1363</v>
      </c>
      <c r="D823" s="1449"/>
      <c r="E823" s="1449"/>
      <c r="F823" s="1449"/>
      <c r="G823" s="1449"/>
      <c r="H823" s="1449"/>
      <c r="I823" s="1499"/>
      <c r="J823" s="121"/>
      <c r="K823" s="122"/>
      <c r="L823" s="1025"/>
      <c r="M823" s="65"/>
      <c r="N823" s="243"/>
      <c r="O823" s="66"/>
      <c r="P823" s="24"/>
      <c r="Q823" s="6"/>
      <c r="R823" s="6"/>
      <c r="S823" s="6"/>
      <c r="T823" s="6"/>
      <c r="U823" s="6"/>
      <c r="W823" s="6"/>
      <c r="X823" s="937"/>
      <c r="AA823" s="1015"/>
      <c r="AB823" s="896"/>
    </row>
    <row r="824" spans="1:28" x14ac:dyDescent="0.2">
      <c r="A824" s="686"/>
      <c r="B824" s="591"/>
      <c r="C824" s="1449"/>
      <c r="D824" s="1449"/>
      <c r="E824" s="1449"/>
      <c r="F824" s="1449"/>
      <c r="G824" s="1449"/>
      <c r="H824" s="1449"/>
      <c r="I824" s="1499"/>
      <c r="J824" s="121"/>
      <c r="K824" s="122"/>
      <c r="L824" s="1025"/>
      <c r="M824" s="65"/>
      <c r="N824" s="243"/>
      <c r="O824" s="66"/>
      <c r="P824" s="24"/>
      <c r="Q824" s="6"/>
      <c r="R824" s="6"/>
      <c r="S824" s="6"/>
      <c r="T824" s="6"/>
      <c r="U824" s="6"/>
      <c r="W824" s="6"/>
      <c r="X824" s="937"/>
      <c r="AA824" s="1016"/>
      <c r="AB824" s="896"/>
    </row>
    <row r="825" spans="1:28" ht="14.25" customHeight="1" x14ac:dyDescent="0.2">
      <c r="A825" s="686"/>
      <c r="B825" s="591"/>
      <c r="C825" s="1449"/>
      <c r="D825" s="1449"/>
      <c r="E825" s="1449"/>
      <c r="F825" s="1449"/>
      <c r="G825" s="1449"/>
      <c r="H825" s="1449"/>
      <c r="I825" s="1499"/>
      <c r="J825" s="121"/>
      <c r="K825" s="122"/>
      <c r="L825" s="1025"/>
      <c r="M825" s="65"/>
      <c r="N825" s="243"/>
      <c r="O825" s="66"/>
      <c r="P825" s="24"/>
      <c r="Q825" s="6"/>
      <c r="R825" s="6"/>
      <c r="S825" s="6"/>
      <c r="T825" s="6"/>
      <c r="U825" s="6"/>
      <c r="W825" s="6"/>
      <c r="X825" s="937"/>
      <c r="AA825" s="1016"/>
      <c r="AB825" s="896"/>
    </row>
    <row r="826" spans="1:28" x14ac:dyDescent="0.2">
      <c r="A826" s="686"/>
      <c r="B826" s="591"/>
      <c r="C826" s="1449"/>
      <c r="D826" s="1449"/>
      <c r="E826" s="1449"/>
      <c r="F826" s="1449"/>
      <c r="G826" s="1449"/>
      <c r="H826" s="1449"/>
      <c r="I826" s="1499"/>
      <c r="J826" s="121"/>
      <c r="K826" s="122"/>
      <c r="L826" s="1025"/>
      <c r="M826" s="65"/>
      <c r="N826" s="243"/>
      <c r="O826" s="66"/>
      <c r="P826" s="24"/>
      <c r="Q826" s="6"/>
      <c r="R826" s="6"/>
      <c r="S826" s="6"/>
      <c r="T826" s="6"/>
      <c r="U826" s="6"/>
      <c r="W826" s="6"/>
      <c r="X826" s="937"/>
      <c r="AA826" s="1016"/>
      <c r="AB826" s="896"/>
    </row>
    <row r="827" spans="1:28" ht="16.5" customHeight="1" x14ac:dyDescent="0.2">
      <c r="A827" s="686"/>
      <c r="B827" s="591" t="s">
        <v>1332</v>
      </c>
      <c r="C827" s="1386" t="s">
        <v>1509</v>
      </c>
      <c r="D827" s="1386"/>
      <c r="E827" s="1386"/>
      <c r="F827" s="1386"/>
      <c r="G827" s="1386"/>
      <c r="H827" s="1386"/>
      <c r="I827" s="1597"/>
      <c r="J827" s="121"/>
      <c r="K827" s="122"/>
      <c r="L827" s="1025"/>
      <c r="M827" s="65"/>
      <c r="N827" s="243"/>
      <c r="O827" s="66"/>
      <c r="P827" s="24"/>
      <c r="Q827" s="6"/>
      <c r="R827" s="6"/>
      <c r="S827" s="6"/>
      <c r="T827" s="6"/>
      <c r="U827" s="6"/>
      <c r="W827" s="6"/>
      <c r="X827" s="937"/>
      <c r="AA827" s="1016"/>
    </row>
    <row r="828" spans="1:28" ht="16.5" customHeight="1" x14ac:dyDescent="0.2">
      <c r="A828" s="686"/>
      <c r="B828" s="591"/>
      <c r="C828" s="1386"/>
      <c r="D828" s="1386"/>
      <c r="E828" s="1386"/>
      <c r="F828" s="1386"/>
      <c r="G828" s="1386"/>
      <c r="H828" s="1386"/>
      <c r="I828" s="1597"/>
      <c r="J828" s="121"/>
      <c r="K828" s="122"/>
      <c r="L828" s="1025"/>
      <c r="M828" s="65"/>
      <c r="N828" s="243"/>
      <c r="O828" s="66"/>
      <c r="P828" s="24"/>
      <c r="Q828" s="6"/>
      <c r="R828" s="6"/>
      <c r="S828" s="6"/>
      <c r="T828" s="6"/>
      <c r="U828" s="6"/>
      <c r="W828" s="6"/>
      <c r="X828" s="937"/>
      <c r="AA828" s="1016"/>
    </row>
    <row r="829" spans="1:28" ht="16.5" customHeight="1" x14ac:dyDescent="0.2">
      <c r="A829" s="686"/>
      <c r="B829" s="591"/>
      <c r="C829" s="1386"/>
      <c r="D829" s="1386"/>
      <c r="E829" s="1386"/>
      <c r="F829" s="1386"/>
      <c r="G829" s="1386"/>
      <c r="H829" s="1386"/>
      <c r="I829" s="1597"/>
      <c r="J829" s="121"/>
      <c r="K829" s="122"/>
      <c r="L829" s="1025"/>
      <c r="M829" s="65"/>
      <c r="N829" s="243"/>
      <c r="O829" s="66"/>
      <c r="P829" s="24"/>
      <c r="Q829" s="6"/>
      <c r="R829" s="6"/>
      <c r="S829" s="6"/>
      <c r="T829" s="6"/>
      <c r="U829" s="6"/>
      <c r="W829" s="6"/>
      <c r="X829" s="937"/>
      <c r="AA829" s="1016"/>
    </row>
    <row r="830" spans="1:28" ht="16.5" customHeight="1" x14ac:dyDescent="0.2">
      <c r="A830" s="686"/>
      <c r="B830" s="591" t="s">
        <v>764</v>
      </c>
      <c r="C830" s="1386" t="s">
        <v>1510</v>
      </c>
      <c r="D830" s="1386"/>
      <c r="E830" s="1386"/>
      <c r="F830" s="1386"/>
      <c r="G830" s="1386"/>
      <c r="H830" s="1386"/>
      <c r="I830" s="1597"/>
      <c r="J830" s="121"/>
      <c r="K830" s="122"/>
      <c r="L830" s="1025"/>
      <c r="M830" s="65"/>
      <c r="N830" s="243"/>
      <c r="O830" s="66"/>
      <c r="P830" s="24"/>
      <c r="Q830" s="6"/>
      <c r="R830" s="6"/>
      <c r="S830" s="6"/>
      <c r="T830" s="6"/>
      <c r="U830" s="6"/>
      <c r="W830" s="6"/>
      <c r="X830" s="937"/>
      <c r="AA830" s="1016"/>
    </row>
    <row r="831" spans="1:28" ht="16.5" customHeight="1" x14ac:dyDescent="0.2">
      <c r="A831" s="407"/>
      <c r="B831" s="591"/>
      <c r="C831" s="1386"/>
      <c r="D831" s="1386"/>
      <c r="E831" s="1386"/>
      <c r="F831" s="1386"/>
      <c r="G831" s="1386"/>
      <c r="H831" s="1386"/>
      <c r="I831" s="1597"/>
      <c r="J831" s="121"/>
      <c r="K831" s="122"/>
      <c r="L831" s="1025"/>
      <c r="M831" s="65"/>
      <c r="N831" s="243"/>
      <c r="O831" s="66"/>
      <c r="P831" s="24"/>
      <c r="Q831" s="6"/>
      <c r="R831" s="6"/>
      <c r="S831" s="6"/>
      <c r="T831" s="6"/>
      <c r="U831" s="6"/>
      <c r="W831" s="6"/>
      <c r="X831" s="937"/>
      <c r="AA831" s="1002"/>
    </row>
    <row r="832" spans="1:28" ht="16.5" customHeight="1" x14ac:dyDescent="0.2">
      <c r="A832" s="407"/>
      <c r="B832" s="591" t="s">
        <v>789</v>
      </c>
      <c r="C832" s="1449" t="s">
        <v>1360</v>
      </c>
      <c r="D832" s="1449"/>
      <c r="E832" s="1449"/>
      <c r="F832" s="1449"/>
      <c r="G832" s="1449"/>
      <c r="H832" s="1449"/>
      <c r="I832" s="1499"/>
      <c r="J832" s="121"/>
      <c r="K832" s="122"/>
      <c r="L832" s="664"/>
      <c r="M832" s="65"/>
      <c r="N832" s="243"/>
      <c r="O832" s="66"/>
      <c r="P832" s="24"/>
      <c r="Q832" s="6"/>
      <c r="R832" s="6"/>
      <c r="S832" s="6"/>
      <c r="T832" s="6"/>
      <c r="U832" s="6"/>
      <c r="W832" s="6"/>
      <c r="X832" s="937"/>
      <c r="AA832" s="998"/>
    </row>
    <row r="833" spans="1:27" ht="16.5" customHeight="1" x14ac:dyDescent="0.2">
      <c r="A833" s="407"/>
      <c r="B833" s="591"/>
      <c r="C833" s="1449"/>
      <c r="D833" s="1449"/>
      <c r="E833" s="1449"/>
      <c r="F833" s="1449"/>
      <c r="G833" s="1449"/>
      <c r="H833" s="1449"/>
      <c r="I833" s="1499"/>
      <c r="J833" s="121"/>
      <c r="K833" s="122"/>
      <c r="L833" s="664"/>
      <c r="M833" s="65"/>
      <c r="N833" s="243"/>
      <c r="O833" s="66"/>
      <c r="P833" s="24"/>
      <c r="Q833" s="6"/>
      <c r="R833" s="6"/>
      <c r="S833" s="6"/>
      <c r="T833" s="6"/>
      <c r="U833" s="6"/>
      <c r="W833" s="6"/>
      <c r="X833" s="937"/>
      <c r="AA833" s="1002"/>
    </row>
    <row r="834" spans="1:27" ht="16.5" customHeight="1" x14ac:dyDescent="0.2">
      <c r="A834" s="407"/>
      <c r="B834" s="591"/>
      <c r="C834" s="1449"/>
      <c r="D834" s="1449"/>
      <c r="E834" s="1449"/>
      <c r="F834" s="1449"/>
      <c r="G834" s="1449"/>
      <c r="H834" s="1449"/>
      <c r="I834" s="1499"/>
      <c r="J834" s="121"/>
      <c r="K834" s="122"/>
      <c r="L834" s="664"/>
      <c r="M834" s="65"/>
      <c r="N834" s="243"/>
      <c r="O834" s="66"/>
      <c r="P834" s="24"/>
      <c r="Q834" s="6"/>
      <c r="R834" s="6"/>
      <c r="S834" s="6"/>
      <c r="T834" s="6"/>
      <c r="U834" s="6"/>
      <c r="W834" s="6"/>
      <c r="X834" s="937"/>
      <c r="AA834" s="1001"/>
    </row>
    <row r="835" spans="1:27" ht="16.5" customHeight="1" x14ac:dyDescent="0.2">
      <c r="A835" s="407"/>
      <c r="B835" s="591"/>
      <c r="C835" s="1449"/>
      <c r="D835" s="1449"/>
      <c r="E835" s="1449"/>
      <c r="F835" s="1449"/>
      <c r="G835" s="1449"/>
      <c r="H835" s="1449"/>
      <c r="I835" s="1499"/>
      <c r="J835" s="121"/>
      <c r="K835" s="122"/>
      <c r="L835" s="664"/>
      <c r="M835" s="65"/>
      <c r="N835" s="243"/>
      <c r="O835" s="66"/>
      <c r="P835" s="24"/>
      <c r="Q835" s="6"/>
      <c r="R835" s="6"/>
      <c r="S835" s="6"/>
      <c r="T835" s="6"/>
      <c r="U835" s="6"/>
      <c r="W835" s="6"/>
      <c r="X835" s="937"/>
      <c r="AA835" s="1002"/>
    </row>
    <row r="836" spans="1:27" ht="16.5" customHeight="1" x14ac:dyDescent="0.2">
      <c r="A836" s="1238" t="s">
        <v>903</v>
      </c>
      <c r="B836" s="1126" t="s">
        <v>904</v>
      </c>
      <c r="C836" s="1126"/>
      <c r="D836" s="1126"/>
      <c r="E836" s="1126"/>
      <c r="F836" s="1126"/>
      <c r="G836" s="1126"/>
      <c r="H836" s="1126"/>
      <c r="I836" s="1127"/>
      <c r="J836" s="125"/>
      <c r="K836" s="126"/>
      <c r="L836" s="1222"/>
      <c r="M836" s="65"/>
      <c r="N836" s="597" t="s">
        <v>971</v>
      </c>
      <c r="O836" s="66" t="b">
        <v>0</v>
      </c>
      <c r="P836" s="230">
        <f>IF(O836=TRUE,1,0)</f>
        <v>0</v>
      </c>
      <c r="Q836" s="566"/>
      <c r="R836" s="566" t="str">
        <f>IF(AND($Q$790&gt;0,$Q$790=$O$790),"NA","")</f>
        <v/>
      </c>
      <c r="S836" s="6"/>
      <c r="T836" s="6"/>
      <c r="U836" s="6"/>
      <c r="W836" s="935" t="str">
        <f>IF(OR(Q836=TRUE,R836="NA"),CONCATENATE(N836," "),"")</f>
        <v/>
      </c>
      <c r="X836" s="234" t="str">
        <f>IF(OR(O836=TRUE,Q836=TRUE,R836="NA"),"",CONCATENATE(N836," "))</f>
        <v xml:space="preserve">S14.5, </v>
      </c>
      <c r="AA836" s="1001"/>
    </row>
    <row r="837" spans="1:27" ht="16.5" customHeight="1" x14ac:dyDescent="0.2">
      <c r="A837" s="1620"/>
      <c r="B837" s="1386"/>
      <c r="C837" s="1386"/>
      <c r="D837" s="1386"/>
      <c r="E837" s="1386"/>
      <c r="F837" s="1386"/>
      <c r="G837" s="1386"/>
      <c r="H837" s="1386"/>
      <c r="I837" s="1597"/>
      <c r="J837" s="121"/>
      <c r="K837" s="122"/>
      <c r="L837" s="1223"/>
      <c r="M837" s="65"/>
      <c r="N837" s="243"/>
      <c r="O837" s="66"/>
      <c r="P837" s="24"/>
      <c r="Q837" s="6"/>
      <c r="R837" s="6"/>
      <c r="S837" s="6"/>
      <c r="T837" s="6"/>
      <c r="U837" s="6"/>
      <c r="W837" s="6"/>
      <c r="X837" s="937"/>
      <c r="AA837" s="1002"/>
    </row>
    <row r="838" spans="1:27" ht="16.5" customHeight="1" x14ac:dyDescent="0.2">
      <c r="A838" s="1474"/>
      <c r="B838" s="1387"/>
      <c r="C838" s="1387"/>
      <c r="D838" s="1387"/>
      <c r="E838" s="1387"/>
      <c r="F838" s="1387"/>
      <c r="G838" s="1387"/>
      <c r="H838" s="1387"/>
      <c r="I838" s="1391"/>
      <c r="J838" s="123"/>
      <c r="K838" s="124"/>
      <c r="L838" s="1224"/>
      <c r="M838" s="65"/>
      <c r="N838" s="243"/>
      <c r="O838" s="66"/>
      <c r="P838" s="24"/>
      <c r="Q838" s="6"/>
      <c r="R838" s="6"/>
      <c r="S838" s="6"/>
      <c r="T838" s="6"/>
      <c r="U838" s="6"/>
      <c r="W838" s="6"/>
      <c r="X838" s="937"/>
      <c r="AA838" s="1002"/>
    </row>
    <row r="839" spans="1:27" ht="16.5" customHeight="1" x14ac:dyDescent="0.2">
      <c r="A839" s="1343" t="s">
        <v>905</v>
      </c>
      <c r="B839" s="1386" t="s">
        <v>464</v>
      </c>
      <c r="C839" s="1386"/>
      <c r="D839" s="1386"/>
      <c r="E839" s="1386"/>
      <c r="F839" s="1386"/>
      <c r="G839" s="1386"/>
      <c r="H839" s="1386"/>
      <c r="I839" s="1386"/>
      <c r="J839" s="1180" t="s">
        <v>450</v>
      </c>
      <c r="K839" s="1181"/>
      <c r="L839" s="1224"/>
      <c r="M839" s="65"/>
      <c r="N839" s="243"/>
      <c r="O839" s="66"/>
      <c r="P839" s="24"/>
      <c r="Q839" s="6"/>
      <c r="R839" s="6"/>
      <c r="S839" s="6"/>
      <c r="T839" s="6"/>
      <c r="U839" s="6"/>
      <c r="W839" s="6"/>
      <c r="X839" s="937"/>
      <c r="AA839" s="1002"/>
    </row>
    <row r="840" spans="1:27" ht="16.5" customHeight="1" thickBot="1" x14ac:dyDescent="0.25">
      <c r="A840" s="1636"/>
      <c r="B840" s="1128"/>
      <c r="C840" s="1128"/>
      <c r="D840" s="1128"/>
      <c r="E840" s="1128"/>
      <c r="F840" s="1128"/>
      <c r="G840" s="1128"/>
      <c r="H840" s="1128"/>
      <c r="I840" s="1128"/>
      <c r="J840" s="1145"/>
      <c r="K840" s="1146"/>
      <c r="L840" s="1398"/>
      <c r="M840" s="65"/>
      <c r="N840" s="243"/>
      <c r="O840" s="66"/>
      <c r="P840" s="24"/>
      <c r="Q840" s="6"/>
      <c r="R840" s="6"/>
      <c r="S840" s="6"/>
      <c r="T840" s="6"/>
      <c r="U840" s="6"/>
      <c r="W840" s="6"/>
      <c r="X840" s="937"/>
      <c r="AA840" s="1002"/>
    </row>
    <row r="841" spans="1:27" ht="16.5" customHeight="1" x14ac:dyDescent="0.2">
      <c r="A841" s="1663" t="s">
        <v>1553</v>
      </c>
      <c r="B841" s="1664"/>
      <c r="C841" s="1664"/>
      <c r="D841" s="1664"/>
      <c r="E841" s="1664"/>
      <c r="F841" s="1664"/>
      <c r="G841" s="1664"/>
      <c r="H841" s="1664"/>
      <c r="I841" s="1664"/>
      <c r="J841" s="1406" t="str">
        <f>IF(AND(U850=TRUE,COUNTIF(O855:O937,TRUE)&gt;0),"Check selection!","")</f>
        <v/>
      </c>
      <c r="K841" s="1406"/>
      <c r="L841" s="1407"/>
      <c r="M841" s="88"/>
      <c r="N841" s="56" t="s">
        <v>234</v>
      </c>
      <c r="O841" s="41">
        <f>O850</f>
        <v>5</v>
      </c>
      <c r="P841" s="41">
        <f>P850</f>
        <v>0</v>
      </c>
      <c r="Q841" s="41">
        <f>Q850</f>
        <v>0</v>
      </c>
      <c r="R841" s="191">
        <f>(P841+Q841)/O841</f>
        <v>0</v>
      </c>
      <c r="S841" s="41">
        <f>COUNTIF(S850,"Y")</f>
        <v>0</v>
      </c>
      <c r="T841" s="41">
        <f>COUNTA(S850)</f>
        <v>1</v>
      </c>
      <c r="U841" s="41">
        <f>COUNTIF(U850,"true")</f>
        <v>0</v>
      </c>
      <c r="V841" s="41">
        <f>V850</f>
        <v>0</v>
      </c>
      <c r="W841" s="30"/>
      <c r="X841" s="947"/>
      <c r="Y841" s="927" t="s">
        <v>948</v>
      </c>
      <c r="AA841" s="998"/>
    </row>
    <row r="842" spans="1:27" ht="16.5" customHeight="1" x14ac:dyDescent="0.2">
      <c r="A842" s="1665"/>
      <c r="B842" s="1666"/>
      <c r="C842" s="1666"/>
      <c r="D842" s="1666"/>
      <c r="E842" s="1666"/>
      <c r="F842" s="1666"/>
      <c r="G842" s="1666"/>
      <c r="H842" s="1666"/>
      <c r="I842" s="1666"/>
      <c r="J842" s="1027"/>
      <c r="K842" s="302" t="s">
        <v>225</v>
      </c>
      <c r="L842" s="303"/>
      <c r="M842" s="88"/>
      <c r="N842" s="53"/>
      <c r="P842" s="8"/>
      <c r="Q842" s="8"/>
      <c r="R842" s="23"/>
      <c r="S842" s="8"/>
      <c r="T842" s="8"/>
      <c r="U842" s="8"/>
      <c r="V842" s="8"/>
      <c r="W842" s="30"/>
      <c r="X842" s="947"/>
      <c r="Y842" s="927" t="s">
        <v>1556</v>
      </c>
      <c r="AA842" s="1002"/>
    </row>
    <row r="843" spans="1:27" ht="16.5" customHeight="1" x14ac:dyDescent="0.2">
      <c r="A843" s="1665"/>
      <c r="B843" s="1666"/>
      <c r="C843" s="1666"/>
      <c r="D843" s="1666"/>
      <c r="E843" s="1666"/>
      <c r="F843" s="1666"/>
      <c r="G843" s="1666"/>
      <c r="H843" s="1666"/>
      <c r="I843" s="1666"/>
      <c r="J843" s="301"/>
      <c r="K843" s="302"/>
      <c r="L843" s="303"/>
      <c r="M843" s="88"/>
      <c r="N843" s="30"/>
      <c r="O843" s="30"/>
      <c r="P843" s="30"/>
      <c r="Q843" s="30"/>
      <c r="R843" s="30"/>
      <c r="S843" s="30"/>
      <c r="T843" s="30"/>
      <c r="U843" s="30"/>
      <c r="W843" s="30"/>
      <c r="X843" s="947"/>
      <c r="AA843" s="1002"/>
    </row>
    <row r="844" spans="1:27" ht="16.5" customHeight="1" x14ac:dyDescent="0.2">
      <c r="A844" s="1665"/>
      <c r="B844" s="1666"/>
      <c r="C844" s="1666"/>
      <c r="D844" s="1666"/>
      <c r="E844" s="1666"/>
      <c r="F844" s="1666"/>
      <c r="G844" s="1666"/>
      <c r="H844" s="1666"/>
      <c r="I844" s="1666"/>
      <c r="J844" s="301"/>
      <c r="K844" s="302"/>
      <c r="L844" s="303"/>
      <c r="M844" s="88"/>
      <c r="N844" s="30"/>
      <c r="O844" s="30"/>
      <c r="P844" s="30"/>
      <c r="Q844" s="30"/>
      <c r="R844" s="30"/>
      <c r="S844" s="30"/>
      <c r="T844" s="30"/>
      <c r="U844" s="30"/>
      <c r="W844" s="30"/>
      <c r="X844" s="947"/>
      <c r="AA844" s="1002"/>
    </row>
    <row r="845" spans="1:27" ht="16.5" customHeight="1" x14ac:dyDescent="0.2">
      <c r="A845" s="1665"/>
      <c r="B845" s="1666"/>
      <c r="C845" s="1666"/>
      <c r="D845" s="1666"/>
      <c r="E845" s="1666"/>
      <c r="F845" s="1666"/>
      <c r="G845" s="1666"/>
      <c r="H845" s="1666"/>
      <c r="I845" s="1666"/>
      <c r="J845" s="301"/>
      <c r="K845" s="302"/>
      <c r="L845" s="303"/>
      <c r="M845" s="88"/>
      <c r="N845" s="30"/>
      <c r="O845" s="30"/>
      <c r="P845" s="30"/>
      <c r="Q845" s="30"/>
      <c r="R845" s="30"/>
      <c r="S845" s="30"/>
      <c r="T845" s="30"/>
      <c r="U845" s="30"/>
      <c r="W845" s="30"/>
      <c r="X845" s="947"/>
      <c r="AA845" s="1002"/>
    </row>
    <row r="846" spans="1:27" ht="16.5" customHeight="1" x14ac:dyDescent="0.2">
      <c r="A846" s="1665"/>
      <c r="B846" s="1666"/>
      <c r="C846" s="1666"/>
      <c r="D846" s="1666"/>
      <c r="E846" s="1666"/>
      <c r="F846" s="1666"/>
      <c r="G846" s="1666"/>
      <c r="H846" s="1666"/>
      <c r="I846" s="1666"/>
      <c r="J846" s="301"/>
      <c r="K846" s="302"/>
      <c r="L846" s="303"/>
      <c r="M846" s="88"/>
      <c r="N846" s="30"/>
      <c r="O846" s="30"/>
      <c r="P846" s="30"/>
      <c r="Q846" s="30"/>
      <c r="R846" s="30"/>
      <c r="S846" s="30"/>
      <c r="T846" s="30"/>
      <c r="U846" s="30"/>
      <c r="W846" s="30"/>
      <c r="X846" s="947"/>
      <c r="AA846" s="1002"/>
    </row>
    <row r="847" spans="1:27" ht="15" x14ac:dyDescent="0.2">
      <c r="A847" s="1665"/>
      <c r="B847" s="1666"/>
      <c r="C847" s="1666"/>
      <c r="D847" s="1666"/>
      <c r="E847" s="1666"/>
      <c r="F847" s="1666"/>
      <c r="G847" s="1666"/>
      <c r="H847" s="1666"/>
      <c r="I847" s="1666"/>
      <c r="J847" s="301"/>
      <c r="K847" s="302"/>
      <c r="L847" s="303"/>
      <c r="M847" s="88"/>
      <c r="N847" s="30"/>
      <c r="O847" s="30"/>
      <c r="P847" s="30"/>
      <c r="Q847" s="30"/>
      <c r="R847" s="30"/>
      <c r="S847" s="30"/>
      <c r="T847" s="30"/>
      <c r="U847" s="30"/>
      <c r="W847" s="30"/>
      <c r="X847" s="947"/>
      <c r="AA847" s="1002"/>
    </row>
    <row r="848" spans="1:27" ht="15" x14ac:dyDescent="0.2">
      <c r="A848" s="1665"/>
      <c r="B848" s="1666"/>
      <c r="C848" s="1666"/>
      <c r="D848" s="1666"/>
      <c r="E848" s="1666"/>
      <c r="F848" s="1666"/>
      <c r="G848" s="1666"/>
      <c r="H848" s="1666"/>
      <c r="I848" s="1666"/>
      <c r="J848" s="301"/>
      <c r="K848" s="302"/>
      <c r="L848" s="303"/>
      <c r="M848" s="88"/>
      <c r="N848" s="30"/>
      <c r="O848" s="30"/>
      <c r="P848" s="30"/>
      <c r="Q848" s="30"/>
      <c r="R848" s="30"/>
      <c r="S848" s="30"/>
      <c r="T848" s="30"/>
      <c r="U848" s="30"/>
      <c r="W848" s="30"/>
      <c r="X848" s="947"/>
      <c r="AA848" s="1002"/>
    </row>
    <row r="849" spans="1:27" ht="66" customHeight="1" x14ac:dyDescent="0.2">
      <c r="A849" s="1667"/>
      <c r="B849" s="1668"/>
      <c r="C849" s="1668"/>
      <c r="D849" s="1668"/>
      <c r="E849" s="1668"/>
      <c r="F849" s="1668"/>
      <c r="G849" s="1668"/>
      <c r="H849" s="1668"/>
      <c r="I849" s="1668"/>
      <c r="J849" s="301"/>
      <c r="K849" s="302"/>
      <c r="L849" s="303"/>
      <c r="M849" s="88"/>
      <c r="N849" s="30"/>
      <c r="O849" s="30"/>
      <c r="P849" s="30"/>
      <c r="Q849" s="30"/>
      <c r="R849" s="30"/>
      <c r="S849" s="30"/>
      <c r="T849" s="30"/>
      <c r="U849" s="30"/>
      <c r="W849" s="30"/>
      <c r="X849" s="947"/>
      <c r="AA849" s="1002"/>
    </row>
    <row r="850" spans="1:27" ht="17.25" customHeight="1" x14ac:dyDescent="0.2">
      <c r="A850" s="1633">
        <v>15</v>
      </c>
      <c r="B850" s="1612" t="s">
        <v>1357</v>
      </c>
      <c r="C850" s="1612"/>
      <c r="D850" s="1612"/>
      <c r="E850" s="1612"/>
      <c r="F850" s="1612"/>
      <c r="G850" s="1612"/>
      <c r="H850" s="1612"/>
      <c r="I850" s="1612"/>
      <c r="J850" s="1151">
        <f>R850</f>
        <v>0</v>
      </c>
      <c r="K850" s="1495"/>
      <c r="L850" s="1403" t="str">
        <f>IF(J850&lt;0.6,"&lt;&lt; Insufficient control features","")</f>
        <v>&lt;&lt; Insufficient control features</v>
      </c>
      <c r="M850" s="64"/>
      <c r="N850" s="59" t="s">
        <v>236</v>
      </c>
      <c r="O850" s="47">
        <f>COUNTA(O855:O933)</f>
        <v>5</v>
      </c>
      <c r="P850" s="174">
        <f>IF(U850=TRUE,0,SUM(P854:P933)-V850)</f>
        <v>0</v>
      </c>
      <c r="Q850" s="13">
        <f>IF(U850=TRUE,O850,COUNTIF(Q855:Q933,TRUE))</f>
        <v>0</v>
      </c>
      <c r="R850" s="192">
        <f>IF(O850=Q850,1,ROUNDUP((P850+Q850)/O850,2))</f>
        <v>0</v>
      </c>
      <c r="S850" s="13" t="str">
        <f>IF(R850&gt;=$S$13,"Y","N")</f>
        <v>N</v>
      </c>
      <c r="U850" s="34" t="b">
        <v>0</v>
      </c>
      <c r="V850" s="571">
        <f>COUNTIF(V854:V933,"TRUE")</f>
        <v>0</v>
      </c>
      <c r="W850" s="34" t="str">
        <f>W855&amp;W859&amp;W867&amp;W871&amp;W933</f>
        <v/>
      </c>
      <c r="X850" s="34" t="str">
        <f>X855&amp;X859&amp;X867&amp;X871&amp;X933</f>
        <v xml:space="preserve">15.1, 15.2, 15.3, 15.4, 15.5, </v>
      </c>
      <c r="AA850" s="1002"/>
    </row>
    <row r="851" spans="1:27" ht="16.5" customHeight="1" x14ac:dyDescent="0.2">
      <c r="A851" s="1669"/>
      <c r="B851" s="1519"/>
      <c r="C851" s="1519"/>
      <c r="D851" s="1519"/>
      <c r="E851" s="1519"/>
      <c r="F851" s="1519"/>
      <c r="G851" s="1519"/>
      <c r="H851" s="1519"/>
      <c r="I851" s="1519"/>
      <c r="J851" s="1393"/>
      <c r="K851" s="1496"/>
      <c r="L851" s="1404"/>
      <c r="M851" s="65"/>
      <c r="N851" s="62"/>
      <c r="O851" s="4"/>
      <c r="W851" s="6"/>
      <c r="X851" s="937"/>
      <c r="AA851" s="1002"/>
    </row>
    <row r="852" spans="1:27" x14ac:dyDescent="0.2">
      <c r="A852" s="1669"/>
      <c r="B852" s="1519"/>
      <c r="C852" s="1519"/>
      <c r="D852" s="1519"/>
      <c r="E852" s="1519"/>
      <c r="F852" s="1519"/>
      <c r="G852" s="1519"/>
      <c r="H852" s="1519"/>
      <c r="I852" s="1519"/>
      <c r="J852" s="1393"/>
      <c r="K852" s="1496"/>
      <c r="L852" s="1404"/>
      <c r="M852" s="65"/>
      <c r="N852" s="65"/>
      <c r="O852" s="9"/>
      <c r="P852" s="6"/>
      <c r="Q852" s="6"/>
      <c r="R852" s="6"/>
      <c r="S852" s="6"/>
      <c r="T852" s="6"/>
      <c r="U852" s="6"/>
      <c r="W852" s="6"/>
      <c r="X852" s="937"/>
      <c r="AA852" s="1002"/>
    </row>
    <row r="853" spans="1:27" x14ac:dyDescent="0.2">
      <c r="A853" s="1669"/>
      <c r="B853" s="1519"/>
      <c r="C853" s="1519"/>
      <c r="D853" s="1519"/>
      <c r="E853" s="1519"/>
      <c r="F853" s="1519"/>
      <c r="G853" s="1519"/>
      <c r="H853" s="1519"/>
      <c r="I853" s="1519"/>
      <c r="J853" s="1393"/>
      <c r="K853" s="1496"/>
      <c r="L853" s="1404"/>
      <c r="M853" s="65"/>
      <c r="N853" s="65"/>
      <c r="O853" s="9"/>
      <c r="P853" s="6"/>
      <c r="Q853" s="6"/>
      <c r="R853" s="6"/>
      <c r="S853" s="6"/>
      <c r="T853" s="6"/>
      <c r="U853" s="6"/>
      <c r="W853" s="6"/>
      <c r="X853" s="937"/>
      <c r="AA853" s="1002"/>
    </row>
    <row r="854" spans="1:27" ht="9" customHeight="1" x14ac:dyDescent="0.2">
      <c r="A854" s="1634"/>
      <c r="B854" s="1520"/>
      <c r="C854" s="1520"/>
      <c r="D854" s="1520"/>
      <c r="E854" s="1520"/>
      <c r="F854" s="1520"/>
      <c r="G854" s="1520"/>
      <c r="H854" s="1520"/>
      <c r="I854" s="1520"/>
      <c r="J854" s="1395"/>
      <c r="K854" s="1497"/>
      <c r="L854" s="1405"/>
      <c r="M854" s="65"/>
      <c r="N854" s="65"/>
      <c r="O854" s="66"/>
      <c r="P854" s="24"/>
      <c r="Q854" s="6"/>
      <c r="R854" s="6"/>
      <c r="S854" s="6"/>
      <c r="T854" s="6"/>
      <c r="U854" s="6"/>
      <c r="W854" s="6"/>
      <c r="X854" s="937"/>
      <c r="AA854" s="1002"/>
    </row>
    <row r="855" spans="1:27" ht="16.5" customHeight="1" x14ac:dyDescent="0.2">
      <c r="A855" s="1620">
        <v>15.1</v>
      </c>
      <c r="B855" s="1386" t="s">
        <v>1359</v>
      </c>
      <c r="C855" s="1386"/>
      <c r="D855" s="1386"/>
      <c r="E855" s="1386"/>
      <c r="F855" s="1386"/>
      <c r="G855" s="1386"/>
      <c r="H855" s="1386"/>
      <c r="I855" s="1386"/>
      <c r="J855" s="119"/>
      <c r="K855" s="120"/>
      <c r="L855" s="1236"/>
      <c r="M855" s="65"/>
      <c r="N855" s="597" t="s">
        <v>1348</v>
      </c>
      <c r="O855" s="66" t="b">
        <v>0</v>
      </c>
      <c r="P855" s="230">
        <f>IF(O855=TRUE,1,0)</f>
        <v>0</v>
      </c>
      <c r="Q855" s="566"/>
      <c r="R855" s="566" t="str">
        <f>IF(AND($Q$850&gt;0,$Q$850=$O$850),"NA","")</f>
        <v/>
      </c>
      <c r="S855" s="6"/>
      <c r="T855" s="6"/>
      <c r="U855" s="6"/>
      <c r="W855" s="935" t="str">
        <f>IF(OR(Q855=TRUE,R855="NA"),CONCATENATE(N855," "),"")</f>
        <v/>
      </c>
      <c r="X855" s="234" t="str">
        <f>IF(OR(O855=TRUE,Q855=TRUE,R855="NA"),"",CONCATENATE(N855," "))</f>
        <v xml:space="preserve">15.1, </v>
      </c>
      <c r="AA855" s="1002"/>
    </row>
    <row r="856" spans="1:27" ht="16.5" customHeight="1" x14ac:dyDescent="0.2">
      <c r="A856" s="1620"/>
      <c r="B856" s="1386"/>
      <c r="C856" s="1386"/>
      <c r="D856" s="1386"/>
      <c r="E856" s="1386"/>
      <c r="F856" s="1386"/>
      <c r="G856" s="1386"/>
      <c r="H856" s="1386"/>
      <c r="I856" s="1386"/>
      <c r="J856" s="121"/>
      <c r="K856" s="122"/>
      <c r="L856" s="1224"/>
      <c r="M856" s="65"/>
      <c r="N856" s="243"/>
      <c r="O856" s="66"/>
      <c r="P856" s="27"/>
      <c r="Q856" s="6"/>
      <c r="R856" s="6"/>
      <c r="S856" s="6"/>
      <c r="T856" s="6"/>
      <c r="U856" s="6"/>
      <c r="X856" s="234"/>
      <c r="AA856" s="1002"/>
    </row>
    <row r="857" spans="1:27" ht="16.5" customHeight="1" x14ac:dyDescent="0.2">
      <c r="A857" s="1620"/>
      <c r="B857" s="1386"/>
      <c r="C857" s="1386"/>
      <c r="D857" s="1386"/>
      <c r="E857" s="1386"/>
      <c r="F857" s="1386"/>
      <c r="G857" s="1386"/>
      <c r="H857" s="1386"/>
      <c r="I857" s="1386"/>
      <c r="J857" s="121"/>
      <c r="K857" s="122"/>
      <c r="L857" s="1224"/>
      <c r="M857" s="65"/>
      <c r="N857" s="243"/>
      <c r="O857" s="66"/>
      <c r="P857" s="27"/>
      <c r="Q857" s="6"/>
      <c r="R857" s="6"/>
      <c r="S857" s="6"/>
      <c r="T857" s="6"/>
      <c r="U857" s="6"/>
      <c r="X857" s="234"/>
      <c r="AA857" s="1002"/>
    </row>
    <row r="858" spans="1:27" x14ac:dyDescent="0.2">
      <c r="A858" s="1620"/>
      <c r="B858" s="1387"/>
      <c r="C858" s="1387"/>
      <c r="D858" s="1387"/>
      <c r="E858" s="1387"/>
      <c r="F858" s="1387"/>
      <c r="G858" s="1387"/>
      <c r="H858" s="1387"/>
      <c r="I858" s="1387"/>
      <c r="J858" s="123"/>
      <c r="K858" s="124"/>
      <c r="L858" s="1237"/>
      <c r="M858" s="65"/>
      <c r="N858" s="243"/>
      <c r="O858" s="66"/>
      <c r="P858" s="24"/>
      <c r="Q858" s="6"/>
      <c r="R858" s="6"/>
      <c r="S858" s="6"/>
      <c r="T858" s="6"/>
      <c r="U858" s="6"/>
      <c r="W858" s="6"/>
      <c r="X858" s="937"/>
      <c r="AA858" s="1002"/>
    </row>
    <row r="859" spans="1:27" ht="16.5" customHeight="1" x14ac:dyDescent="0.2">
      <c r="A859" s="1238" t="s">
        <v>1311</v>
      </c>
      <c r="B859" s="1593" t="s">
        <v>1429</v>
      </c>
      <c r="C859" s="1593"/>
      <c r="D859" s="1593"/>
      <c r="E859" s="1593"/>
      <c r="F859" s="1593"/>
      <c r="G859" s="1593"/>
      <c r="H859" s="1593"/>
      <c r="I859" s="1594"/>
      <c r="J859" s="125"/>
      <c r="K859" s="126"/>
      <c r="L859" s="1222"/>
      <c r="M859" s="65"/>
      <c r="N859" s="597" t="s">
        <v>1349</v>
      </c>
      <c r="O859" s="66" t="b">
        <v>0</v>
      </c>
      <c r="P859" s="230">
        <f>IF(O859=TRUE,1,0)</f>
        <v>0</v>
      </c>
      <c r="Q859" s="566"/>
      <c r="R859" s="566" t="str">
        <f>IF(AND($Q$850&gt;0,$Q$850=$O$850),"NA","")</f>
        <v/>
      </c>
      <c r="S859" s="6"/>
      <c r="T859" s="6"/>
      <c r="U859" s="6"/>
      <c r="W859" s="935" t="str">
        <f>IF(OR(Q859=TRUE,R859="NA"),CONCATENATE(N859," "),"")</f>
        <v/>
      </c>
      <c r="X859" s="234" t="str">
        <f>IF(OR(O859=TRUE,Q859=TRUE,R859="NA"),"",CONCATENATE(N859," "))</f>
        <v xml:space="preserve">15.2, </v>
      </c>
      <c r="AA859" s="1002"/>
    </row>
    <row r="860" spans="1:27" ht="16.5" customHeight="1" x14ac:dyDescent="0.2">
      <c r="A860" s="1620"/>
      <c r="B860" s="591" t="s">
        <v>54</v>
      </c>
      <c r="C860" s="1449" t="s">
        <v>1505</v>
      </c>
      <c r="D860" s="1449"/>
      <c r="E860" s="1449"/>
      <c r="F860" s="1449"/>
      <c r="G860" s="1449"/>
      <c r="H860" s="1449"/>
      <c r="I860" s="1499"/>
      <c r="J860" s="121"/>
      <c r="K860" s="122"/>
      <c r="L860" s="1223"/>
      <c r="M860" s="65"/>
      <c r="N860" s="243"/>
      <c r="O860" s="66"/>
      <c r="P860" s="24"/>
      <c r="Q860" s="6"/>
      <c r="R860" s="6"/>
      <c r="S860" s="6"/>
      <c r="T860" s="6"/>
      <c r="U860" s="6"/>
      <c r="W860" s="6"/>
      <c r="X860" s="937"/>
      <c r="AA860" s="1002"/>
    </row>
    <row r="861" spans="1:27" ht="16.5" customHeight="1" x14ac:dyDescent="0.2">
      <c r="A861" s="1620"/>
      <c r="B861" s="591"/>
      <c r="C861" s="1449"/>
      <c r="D861" s="1449"/>
      <c r="E861" s="1449"/>
      <c r="F861" s="1449"/>
      <c r="G861" s="1449"/>
      <c r="H861" s="1449"/>
      <c r="I861" s="1499"/>
      <c r="J861" s="121"/>
      <c r="K861" s="122"/>
      <c r="L861" s="1223"/>
      <c r="M861" s="65"/>
      <c r="N861" s="243"/>
      <c r="O861" s="66"/>
      <c r="P861" s="24"/>
      <c r="Q861" s="6"/>
      <c r="R861" s="6"/>
      <c r="S861" s="6"/>
      <c r="T861" s="6"/>
      <c r="U861" s="6"/>
      <c r="W861" s="6"/>
      <c r="X861" s="937"/>
      <c r="AA861" s="1002"/>
    </row>
    <row r="862" spans="1:27" ht="16.5" customHeight="1" x14ac:dyDescent="0.2">
      <c r="A862" s="1620"/>
      <c r="B862" s="591"/>
      <c r="C862" s="1449"/>
      <c r="D862" s="1449"/>
      <c r="E862" s="1449"/>
      <c r="F862" s="1449"/>
      <c r="G862" s="1449"/>
      <c r="H862" s="1449"/>
      <c r="I862" s="1499"/>
      <c r="J862" s="121"/>
      <c r="K862" s="122"/>
      <c r="L862" s="1223"/>
      <c r="M862" s="65"/>
      <c r="N862" s="243"/>
      <c r="O862" s="66"/>
      <c r="P862" s="24"/>
      <c r="Q862" s="6"/>
      <c r="R862" s="6"/>
      <c r="S862" s="6"/>
      <c r="T862" s="6"/>
      <c r="U862" s="6"/>
      <c r="W862" s="6"/>
      <c r="X862" s="937"/>
      <c r="AA862" s="1002"/>
    </row>
    <row r="863" spans="1:27" ht="16.5" customHeight="1" x14ac:dyDescent="0.2">
      <c r="A863" s="1620"/>
      <c r="B863" s="591"/>
      <c r="C863" s="1449"/>
      <c r="D863" s="1449"/>
      <c r="E863" s="1449"/>
      <c r="F863" s="1449"/>
      <c r="G863" s="1449"/>
      <c r="H863" s="1449"/>
      <c r="I863" s="1499"/>
      <c r="J863" s="121"/>
      <c r="K863" s="122"/>
      <c r="L863" s="1223"/>
      <c r="M863" s="65"/>
      <c r="N863" s="243"/>
      <c r="O863" s="66"/>
      <c r="P863" s="24"/>
      <c r="Q863" s="6"/>
      <c r="R863" s="6"/>
      <c r="S863" s="6"/>
      <c r="T863" s="6"/>
      <c r="U863" s="6"/>
      <c r="W863" s="6"/>
      <c r="X863" s="937"/>
      <c r="AA863" s="1002"/>
    </row>
    <row r="864" spans="1:27" ht="16.5" customHeight="1" x14ac:dyDescent="0.2">
      <c r="A864" s="1620"/>
      <c r="B864" s="591" t="s">
        <v>289</v>
      </c>
      <c r="C864" s="1449" t="s">
        <v>1430</v>
      </c>
      <c r="D864" s="1449"/>
      <c r="E864" s="1449"/>
      <c r="F864" s="1449"/>
      <c r="G864" s="1449"/>
      <c r="H864" s="1449"/>
      <c r="I864" s="1499"/>
      <c r="J864" s="121"/>
      <c r="K864" s="122"/>
      <c r="L864" s="1223"/>
      <c r="M864" s="65"/>
      <c r="N864" s="243"/>
      <c r="O864" s="66"/>
      <c r="P864" s="24"/>
      <c r="Q864" s="6"/>
      <c r="R864" s="6"/>
      <c r="S864" s="6"/>
      <c r="T864" s="6"/>
      <c r="U864" s="6"/>
      <c r="W864" s="6"/>
      <c r="X864" s="937"/>
      <c r="AA864" s="1002"/>
    </row>
    <row r="865" spans="1:27" ht="15" customHeight="1" x14ac:dyDescent="0.2">
      <c r="A865" s="1620"/>
      <c r="B865" s="591"/>
      <c r="C865" s="1449"/>
      <c r="D865" s="1449"/>
      <c r="E865" s="1449"/>
      <c r="F865" s="1449"/>
      <c r="G865" s="1449"/>
      <c r="H865" s="1449"/>
      <c r="I865" s="1499"/>
      <c r="J865" s="121"/>
      <c r="K865" s="122"/>
      <c r="L865" s="1223"/>
      <c r="M865" s="65"/>
      <c r="N865" s="243"/>
      <c r="O865" s="66"/>
      <c r="P865" s="24"/>
      <c r="Q865" s="6"/>
      <c r="R865" s="6"/>
      <c r="S865" s="6"/>
      <c r="T865" s="6"/>
      <c r="U865" s="6"/>
      <c r="W865" s="6"/>
      <c r="X865" s="937"/>
      <c r="AA865" s="1002"/>
    </row>
    <row r="866" spans="1:27" ht="16.5" customHeight="1" x14ac:dyDescent="0.2">
      <c r="A866" s="1474"/>
      <c r="B866" s="371"/>
      <c r="C866" s="1628"/>
      <c r="D866" s="1628"/>
      <c r="E866" s="1628"/>
      <c r="F866" s="1628"/>
      <c r="G866" s="1628"/>
      <c r="H866" s="1628"/>
      <c r="I866" s="1629"/>
      <c r="J866" s="123"/>
      <c r="K866" s="124"/>
      <c r="L866" s="1224"/>
      <c r="M866" s="65"/>
      <c r="N866" s="243"/>
      <c r="O866" s="66"/>
      <c r="P866" s="24"/>
      <c r="Q866" s="6"/>
      <c r="R866" s="6"/>
      <c r="S866" s="6"/>
      <c r="T866" s="6"/>
      <c r="U866" s="6"/>
      <c r="W866" s="6"/>
      <c r="X866" s="937"/>
      <c r="AA866" s="1002"/>
    </row>
    <row r="867" spans="1:27" ht="16.5" customHeight="1" x14ac:dyDescent="0.2">
      <c r="A867" s="1238">
        <v>15.3</v>
      </c>
      <c r="B867" s="1126" t="s">
        <v>1422</v>
      </c>
      <c r="C867" s="1126"/>
      <c r="D867" s="1126"/>
      <c r="E867" s="1126"/>
      <c r="F867" s="1126"/>
      <c r="G867" s="1126"/>
      <c r="H867" s="1126"/>
      <c r="I867" s="1126"/>
      <c r="J867" s="125"/>
      <c r="K867" s="126"/>
      <c r="L867" s="1222"/>
      <c r="M867" s="65"/>
      <c r="N867" s="597" t="s">
        <v>1350</v>
      </c>
      <c r="O867" s="66" t="b">
        <v>0</v>
      </c>
      <c r="P867" s="230">
        <f>IF(O867=TRUE,1,0)</f>
        <v>0</v>
      </c>
      <c r="Q867" s="566"/>
      <c r="R867" s="566" t="str">
        <f>IF(AND($Q$850&gt;0,$Q$850=$O$850),"NA","")</f>
        <v/>
      </c>
      <c r="S867" s="6"/>
      <c r="T867" s="6"/>
      <c r="U867" s="6"/>
      <c r="W867" s="935" t="str">
        <f>IF(OR(Q867=TRUE,R867="NA"),CONCATENATE(N867," "),"")</f>
        <v/>
      </c>
      <c r="X867" s="234" t="str">
        <f>IF(OR(O867=TRUE,Q867=TRUE,R867="NA"),"",CONCATENATE(N867," "))</f>
        <v xml:space="preserve">15.3, </v>
      </c>
      <c r="AA867" s="1002"/>
    </row>
    <row r="868" spans="1:27" ht="16.5" customHeight="1" x14ac:dyDescent="0.2">
      <c r="A868" s="1620"/>
      <c r="B868" s="1386"/>
      <c r="C868" s="1386"/>
      <c r="D868" s="1386"/>
      <c r="E868" s="1386"/>
      <c r="F868" s="1386"/>
      <c r="G868" s="1386"/>
      <c r="H868" s="1386"/>
      <c r="I868" s="1386"/>
      <c r="J868" s="121"/>
      <c r="K868" s="122"/>
      <c r="L868" s="1223"/>
      <c r="M868" s="65"/>
      <c r="N868" s="243"/>
      <c r="O868" s="66"/>
      <c r="P868" s="24"/>
      <c r="Q868" s="6"/>
      <c r="R868" s="6"/>
      <c r="S868" s="6"/>
      <c r="T868" s="6"/>
      <c r="U868" s="6"/>
      <c r="W868" s="6"/>
      <c r="X868" s="937"/>
      <c r="AA868" s="1002"/>
    </row>
    <row r="869" spans="1:27" ht="16.5" customHeight="1" x14ac:dyDescent="0.2">
      <c r="A869" s="1620"/>
      <c r="B869" s="1386"/>
      <c r="C869" s="1386"/>
      <c r="D869" s="1386"/>
      <c r="E869" s="1386"/>
      <c r="F869" s="1386"/>
      <c r="G869" s="1386"/>
      <c r="H869" s="1386"/>
      <c r="I869" s="1386"/>
      <c r="J869" s="121"/>
      <c r="K869" s="122"/>
      <c r="L869" s="1223"/>
      <c r="M869" s="65"/>
      <c r="N869" s="243"/>
      <c r="O869" s="66"/>
      <c r="P869" s="24"/>
      <c r="Q869" s="6"/>
      <c r="R869" s="6"/>
      <c r="S869" s="6"/>
      <c r="T869" s="6"/>
      <c r="U869" s="6"/>
      <c r="W869" s="6"/>
      <c r="X869" s="937"/>
      <c r="AA869" s="1002"/>
    </row>
    <row r="870" spans="1:27" x14ac:dyDescent="0.2">
      <c r="A870" s="1474"/>
      <c r="B870" s="1387"/>
      <c r="C870" s="1387"/>
      <c r="D870" s="1387"/>
      <c r="E870" s="1387"/>
      <c r="F870" s="1387"/>
      <c r="G870" s="1387"/>
      <c r="H870" s="1387"/>
      <c r="I870" s="1387"/>
      <c r="J870" s="123"/>
      <c r="K870" s="124"/>
      <c r="L870" s="1224"/>
      <c r="M870" s="65"/>
      <c r="N870" s="243"/>
      <c r="O870" s="66"/>
      <c r="P870" s="24"/>
      <c r="Q870" s="6"/>
      <c r="R870" s="6"/>
      <c r="S870" s="6"/>
      <c r="T870" s="6"/>
      <c r="U870" s="6"/>
      <c r="W870" s="6"/>
      <c r="X870" s="937"/>
      <c r="AA870" s="1002"/>
    </row>
    <row r="871" spans="1:27" ht="16.5" customHeight="1" x14ac:dyDescent="0.2">
      <c r="A871" s="1238">
        <v>15.4</v>
      </c>
      <c r="B871" s="1126" t="s">
        <v>1364</v>
      </c>
      <c r="C871" s="1126"/>
      <c r="D871" s="1126"/>
      <c r="E871" s="1126"/>
      <c r="F871" s="1126"/>
      <c r="G871" s="1126"/>
      <c r="H871" s="1126"/>
      <c r="I871" s="1126"/>
      <c r="J871" s="125"/>
      <c r="K871" s="126"/>
      <c r="L871" s="1222"/>
      <c r="M871" s="65"/>
      <c r="N871" s="597" t="s">
        <v>1351</v>
      </c>
      <c r="O871" s="66" t="b">
        <v>0</v>
      </c>
      <c r="P871" s="230">
        <f>IF(O871=TRUE,1,0)</f>
        <v>0</v>
      </c>
      <c r="Q871" s="566"/>
      <c r="R871" s="566" t="str">
        <f>IF(AND($Q$850&gt;0,$Q$850=$O$850),"NA","")</f>
        <v/>
      </c>
      <c r="S871" s="6"/>
      <c r="T871" s="6"/>
      <c r="U871" s="6"/>
      <c r="W871" s="935" t="str">
        <f>IF(OR(Q871=TRUE,R871="NA"),CONCATENATE(N871," "),"")</f>
        <v/>
      </c>
      <c r="X871" s="234" t="str">
        <f>IF(OR(O871=TRUE,Q871=TRUE,R871="NA"),"",CONCATENATE(N871," "))</f>
        <v xml:space="preserve">15.4, </v>
      </c>
      <c r="AA871" s="1002"/>
    </row>
    <row r="872" spans="1:27" ht="16.5" customHeight="1" x14ac:dyDescent="0.2">
      <c r="A872" s="1620"/>
      <c r="B872" s="1386"/>
      <c r="C872" s="1386"/>
      <c r="D872" s="1386"/>
      <c r="E872" s="1386"/>
      <c r="F872" s="1386"/>
      <c r="G872" s="1386"/>
      <c r="H872" s="1386"/>
      <c r="I872" s="1386"/>
      <c r="J872" s="121"/>
      <c r="K872" s="122"/>
      <c r="L872" s="1223"/>
      <c r="M872" s="65"/>
      <c r="N872" s="243"/>
      <c r="O872" s="66"/>
      <c r="P872" s="24"/>
      <c r="Q872" s="6"/>
      <c r="R872" s="6"/>
      <c r="S872" s="6"/>
      <c r="T872" s="6"/>
      <c r="U872" s="6"/>
      <c r="W872" s="6"/>
      <c r="X872" s="937"/>
      <c r="AA872" s="1002"/>
    </row>
    <row r="873" spans="1:27" ht="16.5" customHeight="1" x14ac:dyDescent="0.2">
      <c r="A873" s="1620"/>
      <c r="B873" s="1386"/>
      <c r="C873" s="1386"/>
      <c r="D873" s="1386"/>
      <c r="E873" s="1386"/>
      <c r="F873" s="1386"/>
      <c r="G873" s="1386"/>
      <c r="H873" s="1386"/>
      <c r="I873" s="1386"/>
      <c r="J873" s="121"/>
      <c r="K873" s="122"/>
      <c r="L873" s="1223"/>
      <c r="M873" s="65"/>
      <c r="N873" s="243"/>
      <c r="O873" s="66"/>
      <c r="P873" s="24"/>
      <c r="Q873" s="6"/>
      <c r="R873" s="6"/>
      <c r="S873" s="6"/>
      <c r="T873" s="6"/>
      <c r="U873" s="6"/>
      <c r="W873" s="6"/>
      <c r="X873" s="937"/>
      <c r="AA873" s="1002"/>
    </row>
    <row r="874" spans="1:27" x14ac:dyDescent="0.2">
      <c r="A874" s="1620"/>
      <c r="B874" s="1386"/>
      <c r="C874" s="1386"/>
      <c r="D874" s="1386"/>
      <c r="E874" s="1386"/>
      <c r="F874" s="1386"/>
      <c r="G874" s="1386"/>
      <c r="H874" s="1386"/>
      <c r="I874" s="1386"/>
      <c r="J874" s="121"/>
      <c r="K874" s="122"/>
      <c r="L874" s="1223"/>
      <c r="M874" s="65"/>
      <c r="N874" s="243"/>
      <c r="O874" s="66"/>
      <c r="P874" s="24"/>
      <c r="Q874" s="6"/>
      <c r="R874" s="6"/>
      <c r="S874" s="6"/>
      <c r="T874" s="6"/>
      <c r="U874" s="6"/>
      <c r="W874" s="6"/>
      <c r="X874" s="937"/>
      <c r="AA874" s="1002"/>
    </row>
    <row r="875" spans="1:27" ht="16.5" customHeight="1" x14ac:dyDescent="0.2">
      <c r="A875" s="1620"/>
      <c r="B875" s="1386"/>
      <c r="C875" s="1386"/>
      <c r="D875" s="1386"/>
      <c r="E875" s="1386"/>
      <c r="F875" s="1386"/>
      <c r="G875" s="1386"/>
      <c r="H875" s="1386"/>
      <c r="I875" s="1386"/>
      <c r="J875" s="121"/>
      <c r="K875" s="122"/>
      <c r="L875" s="1223"/>
      <c r="M875" s="65"/>
      <c r="N875" s="243"/>
      <c r="O875" s="66"/>
      <c r="P875" s="24"/>
      <c r="Q875" s="6"/>
      <c r="R875" s="6"/>
      <c r="S875" s="6"/>
      <c r="T875" s="6"/>
      <c r="U875" s="6"/>
      <c r="W875" s="6"/>
      <c r="X875" s="937"/>
      <c r="AA875" s="1002"/>
    </row>
    <row r="876" spans="1:27" ht="16.5" customHeight="1" x14ac:dyDescent="0.2">
      <c r="A876" s="686"/>
      <c r="B876" s="591" t="s">
        <v>0</v>
      </c>
      <c r="C876" s="1386" t="s">
        <v>1333</v>
      </c>
      <c r="D876" s="1386"/>
      <c r="E876" s="1386"/>
      <c r="F876" s="1386"/>
      <c r="G876" s="1386"/>
      <c r="H876" s="1386"/>
      <c r="I876" s="1597"/>
      <c r="J876" s="121"/>
      <c r="K876" s="122"/>
      <c r="L876" s="1223"/>
      <c r="M876" s="65"/>
      <c r="N876" s="243"/>
      <c r="O876" s="66"/>
      <c r="P876" s="27"/>
      <c r="Q876" s="6"/>
      <c r="R876" s="6"/>
      <c r="S876" s="6"/>
      <c r="T876" s="6"/>
      <c r="U876" s="6"/>
      <c r="X876" s="234"/>
      <c r="AA876" s="1002"/>
    </row>
    <row r="877" spans="1:27" ht="36.75" customHeight="1" x14ac:dyDescent="0.2">
      <c r="A877" s="1047"/>
      <c r="B877" s="1048"/>
      <c r="C877" s="1655"/>
      <c r="D877" s="1655"/>
      <c r="E877" s="1655"/>
      <c r="F877" s="1655"/>
      <c r="G877" s="1655"/>
      <c r="H877" s="1655"/>
      <c r="I877" s="1656"/>
      <c r="J877" s="1044"/>
      <c r="K877" s="1045"/>
      <c r="L877" s="1699"/>
      <c r="M877" s="65"/>
      <c r="N877" s="243"/>
      <c r="O877" s="66"/>
      <c r="P877" s="27"/>
      <c r="Q877" s="6"/>
      <c r="R877" s="6"/>
      <c r="S877" s="6"/>
      <c r="T877" s="6"/>
      <c r="U877" s="6"/>
      <c r="X877" s="234"/>
      <c r="AA877" s="1002"/>
    </row>
    <row r="878" spans="1:27" ht="16.5" customHeight="1" x14ac:dyDescent="0.2">
      <c r="A878" s="1060"/>
      <c r="B878" s="1050" t="s">
        <v>1</v>
      </c>
      <c r="C878" s="1660" t="s">
        <v>1334</v>
      </c>
      <c r="D878" s="1660"/>
      <c r="E878" s="1660"/>
      <c r="F878" s="1660"/>
      <c r="G878" s="1660"/>
      <c r="H878" s="1660"/>
      <c r="I878" s="1661"/>
      <c r="J878" s="1046"/>
      <c r="K878" s="1049"/>
      <c r="L878" s="1700"/>
      <c r="M878" s="65"/>
      <c r="N878" s="243"/>
      <c r="O878" s="66"/>
      <c r="P878" s="24"/>
      <c r="Q878" s="6"/>
      <c r="R878" s="6"/>
      <c r="S878" s="6"/>
      <c r="T878" s="6"/>
      <c r="U878" s="6"/>
      <c r="W878" s="6"/>
      <c r="X878" s="937"/>
      <c r="AA878" s="1693"/>
    </row>
    <row r="879" spans="1:27" x14ac:dyDescent="0.2">
      <c r="A879" s="686"/>
      <c r="B879" s="591"/>
      <c r="C879" s="1449"/>
      <c r="D879" s="1449"/>
      <c r="E879" s="1449"/>
      <c r="F879" s="1449"/>
      <c r="G879" s="1449"/>
      <c r="H879" s="1449"/>
      <c r="I879" s="1499"/>
      <c r="J879" s="121"/>
      <c r="K879" s="122"/>
      <c r="L879" s="1223"/>
      <c r="M879" s="65"/>
      <c r="N879" s="243"/>
      <c r="O879" s="66"/>
      <c r="P879" s="24"/>
      <c r="Q879" s="6"/>
      <c r="R879" s="6"/>
      <c r="S879" s="6"/>
      <c r="T879" s="6"/>
      <c r="U879" s="6"/>
      <c r="W879" s="6"/>
      <c r="X879" s="937"/>
      <c r="AA879" s="1693"/>
    </row>
    <row r="880" spans="1:27" ht="16.5" customHeight="1" x14ac:dyDescent="0.2">
      <c r="A880" s="1032"/>
      <c r="B880" s="591"/>
      <c r="C880" s="667" t="s">
        <v>54</v>
      </c>
      <c r="D880" s="1449" t="s">
        <v>1423</v>
      </c>
      <c r="E880" s="1449"/>
      <c r="F880" s="1449"/>
      <c r="G880" s="1449"/>
      <c r="H880" s="1449"/>
      <c r="I880" s="1499"/>
      <c r="J880" s="121"/>
      <c r="K880" s="122"/>
      <c r="L880" s="1223"/>
      <c r="M880" s="65"/>
      <c r="N880" s="243"/>
      <c r="O880" s="66"/>
      <c r="P880" s="24"/>
      <c r="Q880" s="6"/>
      <c r="R880" s="6"/>
      <c r="S880" s="6"/>
      <c r="T880" s="6"/>
      <c r="U880" s="6"/>
      <c r="W880" s="6"/>
      <c r="X880" s="937"/>
      <c r="AA880" s="1693"/>
    </row>
    <row r="881" spans="1:27" ht="16.5" customHeight="1" x14ac:dyDescent="0.2">
      <c r="A881" s="1032"/>
      <c r="B881" s="591"/>
      <c r="C881" s="667"/>
      <c r="D881" s="1449"/>
      <c r="E881" s="1449"/>
      <c r="F881" s="1449"/>
      <c r="G881" s="1449"/>
      <c r="H881" s="1449"/>
      <c r="I881" s="1499"/>
      <c r="J881" s="121"/>
      <c r="K881" s="122"/>
      <c r="L881" s="1223"/>
      <c r="M881" s="65"/>
      <c r="N881" s="243"/>
      <c r="O881" s="66"/>
      <c r="P881" s="24"/>
      <c r="Q881" s="6"/>
      <c r="R881" s="6"/>
      <c r="S881" s="6"/>
      <c r="T881" s="6"/>
      <c r="U881" s="6"/>
      <c r="W881" s="6"/>
      <c r="X881" s="937"/>
      <c r="AA881" s="1010"/>
    </row>
    <row r="882" spans="1:27" ht="16.5" customHeight="1" x14ac:dyDescent="0.2">
      <c r="A882" s="1032"/>
      <c r="B882" s="591"/>
      <c r="C882" s="667"/>
      <c r="D882" s="1449"/>
      <c r="E882" s="1449"/>
      <c r="F882" s="1449"/>
      <c r="G882" s="1449"/>
      <c r="H882" s="1449"/>
      <c r="I882" s="1499"/>
      <c r="J882" s="121"/>
      <c r="K882" s="122"/>
      <c r="L882" s="1223"/>
      <c r="M882" s="65"/>
      <c r="N882" s="243"/>
      <c r="O882" s="66"/>
      <c r="P882" s="24"/>
      <c r="Q882" s="6"/>
      <c r="R882" s="6"/>
      <c r="S882" s="6"/>
      <c r="T882" s="6"/>
      <c r="U882" s="6"/>
      <c r="W882" s="6"/>
      <c r="X882" s="937"/>
      <c r="AA882" s="1010"/>
    </row>
    <row r="883" spans="1:27" ht="16.5" customHeight="1" x14ac:dyDescent="0.2">
      <c r="A883" s="1032"/>
      <c r="B883" s="591"/>
      <c r="C883" s="667"/>
      <c r="D883" s="1449"/>
      <c r="E883" s="1449"/>
      <c r="F883" s="1449"/>
      <c r="G883" s="1449"/>
      <c r="H883" s="1449"/>
      <c r="I883" s="1499"/>
      <c r="J883" s="121"/>
      <c r="K883" s="122"/>
      <c r="L883" s="1223"/>
      <c r="M883" s="65"/>
      <c r="N883" s="243"/>
      <c r="O883" s="66"/>
      <c r="P883" s="24"/>
      <c r="Q883" s="6"/>
      <c r="R883" s="6"/>
      <c r="S883" s="6"/>
      <c r="T883" s="6"/>
      <c r="U883" s="6"/>
      <c r="W883" s="6"/>
      <c r="X883" s="937"/>
      <c r="AA883" s="1002"/>
    </row>
    <row r="884" spans="1:27" ht="11.25" customHeight="1" x14ac:dyDescent="0.2">
      <c r="A884" s="1032"/>
      <c r="B884" s="591"/>
      <c r="C884" s="667"/>
      <c r="D884" s="1449"/>
      <c r="E884" s="1449"/>
      <c r="F884" s="1449"/>
      <c r="G884" s="1449"/>
      <c r="H884" s="1449"/>
      <c r="I884" s="1499"/>
      <c r="J884" s="121"/>
      <c r="K884" s="122"/>
      <c r="L884" s="1223"/>
      <c r="M884" s="65"/>
      <c r="N884" s="243"/>
      <c r="O884" s="66"/>
      <c r="P884" s="24"/>
      <c r="Q884" s="6"/>
      <c r="R884" s="6"/>
      <c r="S884" s="6"/>
      <c r="T884" s="6"/>
      <c r="U884" s="6"/>
      <c r="W884" s="6"/>
      <c r="X884" s="937"/>
      <c r="AA884" s="1002"/>
    </row>
    <row r="885" spans="1:27" x14ac:dyDescent="0.2">
      <c r="A885" s="1032"/>
      <c r="B885" s="591"/>
      <c r="C885" s="591" t="s">
        <v>55</v>
      </c>
      <c r="D885" s="1065" t="s">
        <v>1424</v>
      </c>
      <c r="E885" s="1065"/>
      <c r="F885" s="1065"/>
      <c r="G885" s="1065"/>
      <c r="H885" s="1065"/>
      <c r="I885" s="1662"/>
      <c r="J885" s="121"/>
      <c r="K885" s="122"/>
      <c r="L885" s="1223"/>
      <c r="M885" s="65"/>
      <c r="N885" s="243"/>
      <c r="O885" s="66"/>
      <c r="P885" s="24"/>
      <c r="Q885" s="6"/>
      <c r="R885" s="6"/>
      <c r="S885" s="6"/>
      <c r="T885" s="6"/>
      <c r="U885" s="6"/>
      <c r="W885" s="6"/>
      <c r="X885" s="937"/>
      <c r="AA885" s="1002"/>
    </row>
    <row r="886" spans="1:27" x14ac:dyDescent="0.2">
      <c r="A886" s="1032"/>
      <c r="B886" s="591"/>
      <c r="C886" s="591"/>
      <c r="D886" s="1065"/>
      <c r="E886" s="1065"/>
      <c r="F886" s="1065"/>
      <c r="G886" s="1065"/>
      <c r="H886" s="1065"/>
      <c r="I886" s="1662"/>
      <c r="J886" s="121"/>
      <c r="K886" s="122"/>
      <c r="L886" s="1223"/>
      <c r="M886" s="65"/>
      <c r="N886" s="243"/>
      <c r="O886" s="66"/>
      <c r="P886" s="24"/>
      <c r="Q886" s="6"/>
      <c r="R886" s="6"/>
      <c r="S886" s="6"/>
      <c r="T886" s="6"/>
      <c r="U886" s="6"/>
      <c r="W886" s="6"/>
      <c r="X886" s="937"/>
    </row>
    <row r="887" spans="1:27" x14ac:dyDescent="0.2">
      <c r="A887" s="1032"/>
      <c r="B887" s="591"/>
      <c r="C887" s="591"/>
      <c r="D887" s="1065"/>
      <c r="E887" s="1065"/>
      <c r="F887" s="1065"/>
      <c r="G887" s="1065"/>
      <c r="H887" s="1065"/>
      <c r="I887" s="1662"/>
      <c r="J887" s="121"/>
      <c r="K887" s="122"/>
      <c r="L887" s="1223"/>
      <c r="M887" s="65"/>
      <c r="N887" s="243"/>
      <c r="O887" s="66"/>
      <c r="P887" s="24"/>
      <c r="Q887" s="6"/>
      <c r="R887" s="6"/>
      <c r="S887" s="6"/>
      <c r="T887" s="6"/>
      <c r="U887" s="6"/>
      <c r="W887" s="6"/>
      <c r="X887" s="937"/>
      <c r="AA887" s="1002"/>
    </row>
    <row r="888" spans="1:27" x14ac:dyDescent="0.2">
      <c r="A888" s="1032"/>
      <c r="B888" s="591"/>
      <c r="C888" s="591"/>
      <c r="D888" s="1065"/>
      <c r="E888" s="1065"/>
      <c r="F888" s="1065"/>
      <c r="G888" s="1065"/>
      <c r="H888" s="1065"/>
      <c r="I888" s="1662"/>
      <c r="J888" s="121"/>
      <c r="K888" s="122"/>
      <c r="L888" s="1223"/>
      <c r="M888" s="65"/>
      <c r="N888" s="243"/>
      <c r="O888" s="66"/>
      <c r="P888" s="24"/>
      <c r="Q888" s="6"/>
      <c r="R888" s="6"/>
      <c r="S888" s="6"/>
      <c r="T888" s="6"/>
      <c r="U888" s="6"/>
      <c r="W888" s="6"/>
      <c r="X888" s="937"/>
      <c r="AA888" s="1002"/>
    </row>
    <row r="889" spans="1:27" x14ac:dyDescent="0.2">
      <c r="A889" s="1032"/>
      <c r="B889" s="1033"/>
      <c r="C889" s="591" t="s">
        <v>56</v>
      </c>
      <c r="D889" s="1065" t="s">
        <v>1367</v>
      </c>
      <c r="E889" s="1065"/>
      <c r="F889" s="1065"/>
      <c r="G889" s="1065"/>
      <c r="H889" s="1065"/>
      <c r="I889" s="1662"/>
      <c r="J889" s="121"/>
      <c r="K889" s="122"/>
      <c r="L889" s="1223"/>
      <c r="M889" s="65"/>
      <c r="N889" s="243"/>
      <c r="O889" s="66"/>
      <c r="P889" s="24"/>
      <c r="Q889" s="6"/>
      <c r="R889" s="6"/>
      <c r="S889" s="6"/>
      <c r="T889" s="6"/>
      <c r="U889" s="6"/>
      <c r="W889" s="6"/>
      <c r="X889" s="937"/>
      <c r="AA889" s="1002"/>
    </row>
    <row r="890" spans="1:27" x14ac:dyDescent="0.2">
      <c r="A890" s="1032"/>
      <c r="B890" s="1033"/>
      <c r="C890" s="591"/>
      <c r="D890" s="1065"/>
      <c r="E890" s="1065"/>
      <c r="F890" s="1065"/>
      <c r="G890" s="1065"/>
      <c r="H890" s="1065"/>
      <c r="I890" s="1662"/>
      <c r="J890" s="121"/>
      <c r="K890" s="122"/>
      <c r="L890" s="1223"/>
      <c r="M890" s="65"/>
      <c r="N890" s="243"/>
      <c r="O890" s="66"/>
      <c r="P890" s="24"/>
      <c r="Q890" s="6"/>
      <c r="R890" s="6"/>
      <c r="S890" s="6"/>
      <c r="T890" s="6"/>
      <c r="U890" s="6"/>
      <c r="W890" s="6"/>
      <c r="X890" s="937"/>
      <c r="AA890" s="1002"/>
    </row>
    <row r="891" spans="1:27" x14ac:dyDescent="0.2">
      <c r="A891" s="1032"/>
      <c r="B891" s="1033"/>
      <c r="C891" s="591"/>
      <c r="D891" s="1065"/>
      <c r="E891" s="1065"/>
      <c r="F891" s="1065"/>
      <c r="G891" s="1065"/>
      <c r="H891" s="1065"/>
      <c r="I891" s="1662"/>
      <c r="J891" s="121"/>
      <c r="K891" s="122"/>
      <c r="L891" s="1223"/>
      <c r="M891" s="65"/>
      <c r="N891" s="243"/>
      <c r="O891" s="66"/>
      <c r="P891" s="24"/>
      <c r="Q891" s="6"/>
      <c r="R891" s="6"/>
      <c r="S891" s="6"/>
      <c r="T891" s="6"/>
      <c r="U891" s="6"/>
      <c r="W891" s="6"/>
      <c r="X891" s="937"/>
      <c r="AA891" s="1002"/>
    </row>
    <row r="892" spans="1:27" x14ac:dyDescent="0.2">
      <c r="A892" s="1032"/>
      <c r="B892" s="1033"/>
      <c r="C892" s="591"/>
      <c r="D892" s="1065"/>
      <c r="E892" s="1065"/>
      <c r="F892" s="1065"/>
      <c r="G892" s="1065"/>
      <c r="H892" s="1065"/>
      <c r="I892" s="1662"/>
      <c r="J892" s="121"/>
      <c r="K892" s="122"/>
      <c r="L892" s="1223"/>
      <c r="M892" s="65"/>
      <c r="N892" s="243"/>
      <c r="O892" s="66"/>
      <c r="P892" s="24"/>
      <c r="Q892" s="6"/>
      <c r="R892" s="6"/>
      <c r="S892" s="6"/>
      <c r="T892" s="6"/>
      <c r="U892" s="6"/>
      <c r="W892" s="6"/>
      <c r="X892" s="937"/>
      <c r="AA892" s="1002"/>
    </row>
    <row r="893" spans="1:27" x14ac:dyDescent="0.2">
      <c r="A893" s="1032"/>
      <c r="B893" s="1033"/>
      <c r="C893" s="591"/>
      <c r="D893" s="1065"/>
      <c r="E893" s="1065"/>
      <c r="F893" s="1065"/>
      <c r="G893" s="1065"/>
      <c r="H893" s="1065"/>
      <c r="I893" s="1662"/>
      <c r="J893" s="121"/>
      <c r="K893" s="122"/>
      <c r="L893" s="1223"/>
      <c r="M893" s="65"/>
      <c r="N893" s="243"/>
      <c r="O893" s="66"/>
      <c r="P893" s="24"/>
      <c r="Q893" s="6"/>
      <c r="R893" s="6"/>
      <c r="S893" s="6"/>
      <c r="T893" s="6"/>
      <c r="U893" s="6"/>
      <c r="W893" s="6"/>
      <c r="X893" s="937"/>
      <c r="AA893" s="1002"/>
    </row>
    <row r="894" spans="1:27" ht="16.5" customHeight="1" x14ac:dyDescent="0.2">
      <c r="A894" s="686"/>
      <c r="B894" s="591" t="s">
        <v>184</v>
      </c>
      <c r="C894" s="1449" t="s">
        <v>1335</v>
      </c>
      <c r="D894" s="1449"/>
      <c r="E894" s="1449"/>
      <c r="F894" s="1449"/>
      <c r="G894" s="1449"/>
      <c r="H894" s="1449"/>
      <c r="I894" s="1499"/>
      <c r="J894" s="121"/>
      <c r="K894" s="122"/>
      <c r="L894" s="1223"/>
      <c r="M894" s="65"/>
      <c r="N894" s="243"/>
      <c r="O894" s="66"/>
      <c r="P894" s="24"/>
      <c r="Q894" s="6"/>
      <c r="R894" s="6"/>
      <c r="S894" s="6"/>
      <c r="T894" s="6"/>
      <c r="U894" s="6"/>
      <c r="W894" s="6"/>
      <c r="X894" s="937"/>
      <c r="AA894" s="1001"/>
    </row>
    <row r="895" spans="1:27" ht="16.5" customHeight="1" x14ac:dyDescent="0.2">
      <c r="A895" s="686"/>
      <c r="B895" s="591"/>
      <c r="C895" s="1449"/>
      <c r="D895" s="1449"/>
      <c r="E895" s="1449"/>
      <c r="F895" s="1449"/>
      <c r="G895" s="1449"/>
      <c r="H895" s="1449"/>
      <c r="I895" s="1499"/>
      <c r="J895" s="121"/>
      <c r="K895" s="122"/>
      <c r="L895" s="1223"/>
      <c r="M895" s="65"/>
      <c r="N895" s="243"/>
      <c r="O895" s="66"/>
      <c r="P895" s="24"/>
      <c r="Q895" s="6"/>
      <c r="R895" s="6"/>
      <c r="S895" s="6"/>
      <c r="T895" s="6"/>
      <c r="U895" s="6"/>
      <c r="W895" s="6"/>
      <c r="X895" s="937"/>
      <c r="AA895" s="1002"/>
    </row>
    <row r="896" spans="1:27" ht="16.5" customHeight="1" x14ac:dyDescent="0.2">
      <c r="A896" s="686"/>
      <c r="B896" s="591"/>
      <c r="C896" s="1449"/>
      <c r="D896" s="1449"/>
      <c r="E896" s="1449"/>
      <c r="F896" s="1449"/>
      <c r="G896" s="1449"/>
      <c r="H896" s="1449"/>
      <c r="I896" s="1499"/>
      <c r="J896" s="121"/>
      <c r="K896" s="122"/>
      <c r="L896" s="1223"/>
      <c r="M896" s="65"/>
      <c r="N896" s="243"/>
      <c r="O896" s="66"/>
      <c r="P896" s="24"/>
      <c r="Q896" s="6"/>
      <c r="R896" s="6"/>
      <c r="S896" s="6"/>
      <c r="T896" s="6"/>
      <c r="U896" s="6"/>
      <c r="W896" s="6"/>
      <c r="X896" s="937"/>
      <c r="AA896" s="1002"/>
    </row>
    <row r="897" spans="1:27" ht="16.5" customHeight="1" x14ac:dyDescent="0.2">
      <c r="A897" s="686"/>
      <c r="B897" s="591"/>
      <c r="C897" s="1449"/>
      <c r="D897" s="1449"/>
      <c r="E897" s="1449"/>
      <c r="F897" s="1449"/>
      <c r="G897" s="1449"/>
      <c r="H897" s="1449"/>
      <c r="I897" s="1499"/>
      <c r="J897" s="121"/>
      <c r="K897" s="122"/>
      <c r="L897" s="1223"/>
      <c r="M897" s="65"/>
      <c r="N897" s="243"/>
      <c r="O897" s="66"/>
      <c r="P897" s="24"/>
      <c r="Q897" s="6"/>
      <c r="R897" s="6"/>
      <c r="S897" s="6"/>
      <c r="T897" s="6"/>
      <c r="U897" s="6"/>
      <c r="W897" s="6"/>
      <c r="X897" s="937"/>
      <c r="AA897" s="1002"/>
    </row>
    <row r="898" spans="1:27" ht="16.5" customHeight="1" x14ac:dyDescent="0.2">
      <c r="A898" s="686"/>
      <c r="B898" s="591"/>
      <c r="C898" s="1449"/>
      <c r="D898" s="1449"/>
      <c r="E898" s="1449"/>
      <c r="F898" s="1449"/>
      <c r="G898" s="1449"/>
      <c r="H898" s="1449"/>
      <c r="I898" s="1499"/>
      <c r="J898" s="121"/>
      <c r="K898" s="122"/>
      <c r="L898" s="1223"/>
      <c r="M898" s="65"/>
      <c r="N898" s="243"/>
      <c r="O898" s="66"/>
      <c r="P898" s="24"/>
      <c r="Q898" s="6"/>
      <c r="R898" s="6"/>
      <c r="S898" s="6"/>
      <c r="T898" s="6"/>
      <c r="U898" s="6"/>
      <c r="W898" s="6"/>
      <c r="X898" s="937"/>
      <c r="AA898" s="1002"/>
    </row>
    <row r="899" spans="1:27" ht="16.5" customHeight="1" x14ac:dyDescent="0.2">
      <c r="A899" s="686"/>
      <c r="B899" s="591"/>
      <c r="C899" s="667" t="s">
        <v>54</v>
      </c>
      <c r="D899" s="1065" t="s">
        <v>1425</v>
      </c>
      <c r="E899" s="1065"/>
      <c r="F899" s="1065"/>
      <c r="G899" s="1065"/>
      <c r="H899" s="1065"/>
      <c r="I899" s="1662"/>
      <c r="J899" s="121"/>
      <c r="K899" s="122"/>
      <c r="L899" s="1223"/>
      <c r="M899" s="65"/>
      <c r="N899" s="243"/>
      <c r="O899" s="66"/>
      <c r="P899" s="24"/>
      <c r="Q899" s="6"/>
      <c r="R899" s="6"/>
      <c r="S899" s="6"/>
      <c r="T899" s="6"/>
      <c r="U899" s="6"/>
      <c r="W899" s="6"/>
      <c r="X899" s="937"/>
      <c r="AA899" s="1002"/>
    </row>
    <row r="900" spans="1:27" ht="16.5" customHeight="1" x14ac:dyDescent="0.2">
      <c r="A900" s="686"/>
      <c r="B900" s="591"/>
      <c r="C900" s="667"/>
      <c r="D900" s="1065"/>
      <c r="E900" s="1065"/>
      <c r="F900" s="1065"/>
      <c r="G900" s="1065"/>
      <c r="H900" s="1065"/>
      <c r="I900" s="1662"/>
      <c r="J900" s="121"/>
      <c r="K900" s="122"/>
      <c r="L900" s="1223"/>
      <c r="M900" s="65"/>
      <c r="N900" s="243"/>
      <c r="O900" s="66"/>
      <c r="P900" s="24"/>
      <c r="Q900" s="6"/>
      <c r="R900" s="6"/>
      <c r="S900" s="6"/>
      <c r="T900" s="6"/>
      <c r="U900" s="6"/>
      <c r="W900" s="6"/>
      <c r="X900" s="937"/>
      <c r="AA900" s="1002"/>
    </row>
    <row r="901" spans="1:27" ht="16.5" customHeight="1" x14ac:dyDescent="0.2">
      <c r="A901" s="686"/>
      <c r="B901" s="591"/>
      <c r="C901" s="667" t="s">
        <v>55</v>
      </c>
      <c r="D901" s="1065" t="s">
        <v>1426</v>
      </c>
      <c r="E901" s="1065"/>
      <c r="F901" s="1065"/>
      <c r="G901" s="1065"/>
      <c r="H901" s="1065"/>
      <c r="I901" s="1662"/>
      <c r="J901" s="121"/>
      <c r="K901" s="122"/>
      <c r="L901" s="1223"/>
      <c r="M901" s="65"/>
      <c r="N901" s="243"/>
      <c r="O901" s="66"/>
      <c r="P901" s="24"/>
      <c r="Q901" s="6"/>
      <c r="R901" s="6"/>
      <c r="S901" s="6"/>
      <c r="T901" s="6"/>
      <c r="U901" s="6"/>
      <c r="W901" s="6"/>
      <c r="X901" s="937"/>
      <c r="AA901" s="1002"/>
    </row>
    <row r="902" spans="1:27" ht="32.25" customHeight="1" x14ac:dyDescent="0.2">
      <c r="A902" s="686"/>
      <c r="B902" s="591"/>
      <c r="C902" s="667"/>
      <c r="D902" s="1065"/>
      <c r="E902" s="1065"/>
      <c r="F902" s="1065"/>
      <c r="G902" s="1065"/>
      <c r="H902" s="1065"/>
      <c r="I902" s="1662"/>
      <c r="J902" s="121"/>
      <c r="K902" s="122"/>
      <c r="L902" s="1223"/>
      <c r="M902" s="65"/>
      <c r="N902" s="243"/>
      <c r="O902" s="66"/>
      <c r="P902" s="24"/>
      <c r="Q902" s="6"/>
      <c r="R902" s="6"/>
      <c r="S902" s="6"/>
      <c r="T902" s="6"/>
      <c r="U902" s="6"/>
      <c r="W902" s="6"/>
      <c r="X902" s="937"/>
      <c r="AA902" s="1002"/>
    </row>
    <row r="903" spans="1:27" x14ac:dyDescent="0.2">
      <c r="A903" s="686"/>
      <c r="B903" s="591"/>
      <c r="C903" s="667" t="s">
        <v>56</v>
      </c>
      <c r="D903" s="1065" t="s">
        <v>1369</v>
      </c>
      <c r="E903" s="1065"/>
      <c r="F903" s="1065"/>
      <c r="G903" s="1065"/>
      <c r="H903" s="1065"/>
      <c r="I903" s="1662"/>
      <c r="J903" s="121"/>
      <c r="K903" s="122"/>
      <c r="L903" s="1223"/>
      <c r="M903" s="65"/>
      <c r="N903" s="243"/>
      <c r="O903" s="66"/>
      <c r="P903" s="24"/>
      <c r="Q903" s="6"/>
      <c r="R903" s="6"/>
      <c r="S903" s="6"/>
      <c r="T903" s="6"/>
      <c r="U903" s="6"/>
      <c r="W903" s="6"/>
      <c r="X903" s="937"/>
      <c r="AA903" s="1002"/>
    </row>
    <row r="904" spans="1:27" x14ac:dyDescent="0.2">
      <c r="A904" s="686"/>
      <c r="B904" s="591"/>
      <c r="C904" s="667"/>
      <c r="D904" s="1065"/>
      <c r="E904" s="1065"/>
      <c r="F904" s="1065"/>
      <c r="G904" s="1065"/>
      <c r="H904" s="1065"/>
      <c r="I904" s="1662"/>
      <c r="J904" s="121"/>
      <c r="K904" s="122"/>
      <c r="L904" s="1223"/>
      <c r="M904" s="65"/>
      <c r="N904" s="243"/>
      <c r="O904" s="66"/>
      <c r="P904" s="24"/>
      <c r="Q904" s="6"/>
      <c r="R904" s="6"/>
      <c r="S904" s="6"/>
      <c r="T904" s="6"/>
      <c r="U904" s="6"/>
      <c r="W904" s="6"/>
      <c r="X904" s="937"/>
      <c r="AA904" s="1002"/>
    </row>
    <row r="905" spans="1:27" x14ac:dyDescent="0.2">
      <c r="A905" s="686"/>
      <c r="B905" s="591"/>
      <c r="C905" s="667"/>
      <c r="D905" s="1065"/>
      <c r="E905" s="1065"/>
      <c r="F905" s="1065"/>
      <c r="G905" s="1065"/>
      <c r="H905" s="1065"/>
      <c r="I905" s="1662"/>
      <c r="J905" s="121"/>
      <c r="K905" s="122"/>
      <c r="L905" s="1223"/>
      <c r="M905" s="65"/>
      <c r="N905" s="243"/>
      <c r="O905" s="66"/>
      <c r="P905" s="24"/>
      <c r="Q905" s="6"/>
      <c r="R905" s="6"/>
      <c r="S905" s="6"/>
      <c r="T905" s="6"/>
      <c r="U905" s="6"/>
      <c r="W905" s="6"/>
      <c r="X905" s="937"/>
      <c r="AA905" s="1002"/>
    </row>
    <row r="906" spans="1:27" x14ac:dyDescent="0.2">
      <c r="A906" s="686"/>
      <c r="B906" s="591"/>
      <c r="C906" s="667"/>
      <c r="D906" s="1065"/>
      <c r="E906" s="1065"/>
      <c r="F906" s="1065"/>
      <c r="G906" s="1065"/>
      <c r="H906" s="1065"/>
      <c r="I906" s="1662"/>
      <c r="J906" s="121"/>
      <c r="K906" s="122"/>
      <c r="L906" s="1223"/>
      <c r="M906" s="65"/>
      <c r="N906" s="243"/>
      <c r="O906" s="66"/>
      <c r="P906" s="24"/>
      <c r="Q906" s="6"/>
      <c r="R906" s="6"/>
      <c r="S906" s="6"/>
      <c r="T906" s="6"/>
      <c r="U906" s="6"/>
      <c r="W906" s="6"/>
      <c r="X906" s="937"/>
      <c r="AA906" s="1002"/>
    </row>
    <row r="907" spans="1:27" x14ac:dyDescent="0.2">
      <c r="A907" s="686"/>
      <c r="B907" s="591"/>
      <c r="C907" s="667"/>
      <c r="D907" s="1065"/>
      <c r="E907" s="1065"/>
      <c r="F907" s="1065"/>
      <c r="G907" s="1065"/>
      <c r="H907" s="1065"/>
      <c r="I907" s="1662"/>
      <c r="J907" s="121"/>
      <c r="K907" s="122"/>
      <c r="L907" s="1223"/>
      <c r="M907" s="65"/>
      <c r="N907" s="243"/>
      <c r="O907" s="66"/>
      <c r="P907" s="24"/>
      <c r="Q907" s="6"/>
      <c r="R907" s="6"/>
      <c r="S907" s="6"/>
      <c r="T907" s="6"/>
      <c r="U907" s="6"/>
      <c r="W907" s="6"/>
      <c r="X907" s="937"/>
      <c r="AA907" s="1002"/>
    </row>
    <row r="908" spans="1:27" ht="6" customHeight="1" x14ac:dyDescent="0.2">
      <c r="A908" s="686"/>
      <c r="B908" s="591"/>
      <c r="C908" s="667"/>
      <c r="D908" s="1065"/>
      <c r="E908" s="1065"/>
      <c r="F908" s="1065"/>
      <c r="G908" s="1065"/>
      <c r="H908" s="1065"/>
      <c r="I908" s="1662"/>
      <c r="J908" s="121"/>
      <c r="K908" s="122"/>
      <c r="L908" s="1223"/>
      <c r="M908" s="65"/>
      <c r="N908" s="243"/>
      <c r="O908" s="66"/>
      <c r="P908" s="24"/>
      <c r="Q908" s="6"/>
      <c r="R908" s="6"/>
      <c r="S908" s="6"/>
      <c r="T908" s="6"/>
      <c r="U908" s="6"/>
      <c r="W908" s="6"/>
      <c r="X908" s="937"/>
      <c r="AA908" s="1002"/>
    </row>
    <row r="909" spans="1:27" ht="16.5" customHeight="1" x14ac:dyDescent="0.2">
      <c r="A909" s="1032"/>
      <c r="B909" s="591" t="s">
        <v>4</v>
      </c>
      <c r="C909" s="1449" t="s">
        <v>1336</v>
      </c>
      <c r="D909" s="1449"/>
      <c r="E909" s="1449"/>
      <c r="F909" s="1449"/>
      <c r="G909" s="1449"/>
      <c r="H909" s="1449"/>
      <c r="I909" s="1499"/>
      <c r="J909" s="121"/>
      <c r="K909" s="122"/>
      <c r="L909" s="1223"/>
      <c r="M909" s="65"/>
      <c r="N909" s="243"/>
      <c r="O909" s="66"/>
      <c r="P909" s="24"/>
      <c r="Q909" s="6"/>
      <c r="R909" s="6"/>
      <c r="S909" s="6"/>
      <c r="T909" s="6"/>
      <c r="U909" s="6"/>
      <c r="W909" s="6"/>
      <c r="X909" s="937"/>
      <c r="AA909" s="1002"/>
    </row>
    <row r="910" spans="1:27" ht="16.5" customHeight="1" x14ac:dyDescent="0.2">
      <c r="A910" s="1032"/>
      <c r="B910" s="591"/>
      <c r="C910" s="1449"/>
      <c r="D910" s="1449"/>
      <c r="E910" s="1449"/>
      <c r="F910" s="1449"/>
      <c r="G910" s="1449"/>
      <c r="H910" s="1449"/>
      <c r="I910" s="1499"/>
      <c r="J910" s="121"/>
      <c r="K910" s="122"/>
      <c r="L910" s="1223"/>
      <c r="M910" s="65"/>
      <c r="N910" s="243"/>
      <c r="O910" s="66"/>
      <c r="P910" s="24"/>
      <c r="Q910" s="6"/>
      <c r="R910" s="6"/>
      <c r="S910" s="6"/>
      <c r="T910" s="6"/>
      <c r="U910" s="6"/>
      <c r="W910" s="6"/>
      <c r="X910" s="937"/>
      <c r="AA910" s="1002"/>
    </row>
    <row r="911" spans="1:27" ht="16.5" customHeight="1" x14ac:dyDescent="0.2">
      <c r="A911" s="1032"/>
      <c r="B911" s="591"/>
      <c r="C911" s="1449"/>
      <c r="D911" s="1449"/>
      <c r="E911" s="1449"/>
      <c r="F911" s="1449"/>
      <c r="G911" s="1449"/>
      <c r="H911" s="1449"/>
      <c r="I911" s="1499"/>
      <c r="J911" s="121"/>
      <c r="K911" s="122"/>
      <c r="L911" s="1223"/>
      <c r="M911" s="65"/>
      <c r="N911" s="243"/>
      <c r="O911" s="66"/>
      <c r="P911" s="24"/>
      <c r="Q911" s="6"/>
      <c r="R911" s="6"/>
      <c r="S911" s="6"/>
      <c r="T911" s="6"/>
      <c r="U911" s="6"/>
      <c r="W911" s="6"/>
      <c r="X911" s="937"/>
      <c r="AA911" s="1002"/>
    </row>
    <row r="912" spans="1:27" ht="16.5" customHeight="1" x14ac:dyDescent="0.2">
      <c r="A912" s="1032"/>
      <c r="B912" s="591"/>
      <c r="C912" s="1449"/>
      <c r="D912" s="1449"/>
      <c r="E912" s="1449"/>
      <c r="F912" s="1449"/>
      <c r="G912" s="1449"/>
      <c r="H912" s="1449"/>
      <c r="I912" s="1499"/>
      <c r="J912" s="121"/>
      <c r="K912" s="122"/>
      <c r="L912" s="1223"/>
      <c r="M912" s="65"/>
      <c r="N912" s="243"/>
      <c r="O912" s="66"/>
      <c r="P912" s="24"/>
      <c r="Q912" s="6"/>
      <c r="R912" s="6"/>
      <c r="S912" s="6"/>
      <c r="T912" s="6"/>
      <c r="U912" s="6"/>
      <c r="W912" s="6"/>
      <c r="X912" s="937"/>
      <c r="AA912" s="1002"/>
    </row>
    <row r="913" spans="1:27" ht="16.5" customHeight="1" x14ac:dyDescent="0.2">
      <c r="A913" s="1032"/>
      <c r="B913" s="591"/>
      <c r="C913" s="1449"/>
      <c r="D913" s="1449"/>
      <c r="E913" s="1449"/>
      <c r="F913" s="1449"/>
      <c r="G913" s="1449"/>
      <c r="H913" s="1449"/>
      <c r="I913" s="1499"/>
      <c r="J913" s="121"/>
      <c r="K913" s="122"/>
      <c r="L913" s="1223"/>
      <c r="M913" s="65"/>
      <c r="N913" s="243"/>
      <c r="O913" s="66"/>
      <c r="P913" s="24"/>
      <c r="Q913" s="6"/>
      <c r="R913" s="6"/>
      <c r="S913" s="6"/>
      <c r="T913" s="6"/>
      <c r="U913" s="6"/>
      <c r="W913" s="6"/>
      <c r="X913" s="937"/>
      <c r="AA913" s="1002"/>
    </row>
    <row r="914" spans="1:27" ht="16.5" customHeight="1" x14ac:dyDescent="0.2">
      <c r="A914" s="1032"/>
      <c r="B914" s="591"/>
      <c r="C914" s="1449"/>
      <c r="D914" s="1449"/>
      <c r="E914" s="1449"/>
      <c r="F914" s="1449"/>
      <c r="G914" s="1449"/>
      <c r="H914" s="1449"/>
      <c r="I914" s="1499"/>
      <c r="J914" s="121"/>
      <c r="K914" s="122"/>
      <c r="L914" s="1223"/>
      <c r="M914" s="65"/>
      <c r="N914" s="243"/>
      <c r="O914" s="66"/>
      <c r="P914" s="24"/>
      <c r="Q914" s="6"/>
      <c r="R914" s="6"/>
      <c r="S914" s="6"/>
      <c r="T914" s="6"/>
      <c r="U914" s="6"/>
      <c r="W914" s="6"/>
      <c r="X914" s="937"/>
      <c r="AA914" s="1002"/>
    </row>
    <row r="915" spans="1:27" ht="16.5" customHeight="1" x14ac:dyDescent="0.2">
      <c r="A915" s="1032"/>
      <c r="B915" s="591"/>
      <c r="C915" s="1449"/>
      <c r="D915" s="1449"/>
      <c r="E915" s="1449"/>
      <c r="F915" s="1449"/>
      <c r="G915" s="1449"/>
      <c r="H915" s="1449"/>
      <c r="I915" s="1499"/>
      <c r="J915" s="121"/>
      <c r="K915" s="122"/>
      <c r="L915" s="1223"/>
      <c r="M915" s="65"/>
      <c r="N915" s="243"/>
      <c r="O915" s="66"/>
      <c r="P915" s="24"/>
      <c r="Q915" s="6"/>
      <c r="R915" s="6"/>
      <c r="S915" s="6"/>
      <c r="T915" s="6"/>
      <c r="U915" s="6"/>
      <c r="W915" s="6"/>
      <c r="X915" s="937"/>
      <c r="AA915" s="1002"/>
    </row>
    <row r="916" spans="1:27" ht="16.5" customHeight="1" x14ac:dyDescent="0.2">
      <c r="A916" s="1032"/>
      <c r="B916" s="591" t="s">
        <v>27</v>
      </c>
      <c r="C916" s="1386" t="s">
        <v>1337</v>
      </c>
      <c r="D916" s="1386"/>
      <c r="E916" s="1386"/>
      <c r="F916" s="1386"/>
      <c r="G916" s="1386"/>
      <c r="H916" s="1386"/>
      <c r="I916" s="1597"/>
      <c r="J916" s="121"/>
      <c r="K916" s="122"/>
      <c r="L916" s="1223"/>
      <c r="M916" s="65"/>
      <c r="N916" s="243"/>
      <c r="O916" s="66"/>
      <c r="P916" s="24"/>
      <c r="Q916" s="6"/>
      <c r="R916" s="6"/>
      <c r="S916" s="6"/>
      <c r="T916" s="6"/>
      <c r="U916" s="6"/>
      <c r="W916" s="6"/>
      <c r="X916" s="937"/>
      <c r="AA916" s="1002"/>
    </row>
    <row r="917" spans="1:27" ht="16.5" customHeight="1" x14ac:dyDescent="0.2">
      <c r="A917" s="1032"/>
      <c r="B917" s="591"/>
      <c r="C917" s="1386"/>
      <c r="D917" s="1386"/>
      <c r="E917" s="1386"/>
      <c r="F917" s="1386"/>
      <c r="G917" s="1386"/>
      <c r="H917" s="1386"/>
      <c r="I917" s="1597"/>
      <c r="J917" s="121"/>
      <c r="K917" s="122"/>
      <c r="L917" s="1223"/>
      <c r="M917" s="65"/>
      <c r="N917" s="243"/>
      <c r="O917" s="66"/>
      <c r="P917" s="24"/>
      <c r="Q917" s="6"/>
      <c r="R917" s="6"/>
      <c r="S917" s="6"/>
      <c r="T917" s="6"/>
      <c r="U917" s="6"/>
      <c r="W917" s="6"/>
      <c r="X917" s="937"/>
      <c r="AA917" s="1002"/>
    </row>
    <row r="918" spans="1:27" ht="16.5" customHeight="1" x14ac:dyDescent="0.2">
      <c r="A918" s="1032"/>
      <c r="B918" s="591"/>
      <c r="C918" s="1386"/>
      <c r="D918" s="1386"/>
      <c r="E918" s="1386"/>
      <c r="F918" s="1386"/>
      <c r="G918" s="1386"/>
      <c r="H918" s="1386"/>
      <c r="I918" s="1597"/>
      <c r="J918" s="121"/>
      <c r="K918" s="122"/>
      <c r="L918" s="1223"/>
      <c r="M918" s="65"/>
      <c r="N918" s="243"/>
      <c r="O918" s="66"/>
      <c r="P918" s="24"/>
      <c r="Q918" s="6"/>
      <c r="R918" s="6"/>
      <c r="S918" s="6"/>
      <c r="T918" s="6"/>
      <c r="U918" s="6"/>
      <c r="W918" s="6"/>
      <c r="X918" s="937"/>
      <c r="AA918" s="1002"/>
    </row>
    <row r="919" spans="1:27" ht="16.5" customHeight="1" x14ac:dyDescent="0.2">
      <c r="A919" s="1032"/>
      <c r="B919" s="591"/>
      <c r="C919" s="1386"/>
      <c r="D919" s="1386"/>
      <c r="E919" s="1386"/>
      <c r="F919" s="1386"/>
      <c r="G919" s="1386"/>
      <c r="H919" s="1386"/>
      <c r="I919" s="1597"/>
      <c r="J919" s="121"/>
      <c r="K919" s="122"/>
      <c r="L919" s="1223"/>
      <c r="M919" s="65"/>
      <c r="N919" s="243"/>
      <c r="O919" s="66"/>
      <c r="P919" s="24"/>
      <c r="Q919" s="6"/>
      <c r="R919" s="6"/>
      <c r="S919" s="6"/>
      <c r="T919" s="6"/>
      <c r="U919" s="6"/>
      <c r="W919" s="6"/>
      <c r="X919" s="937"/>
      <c r="AA919" s="1002"/>
    </row>
    <row r="920" spans="1:27" ht="16.5" customHeight="1" x14ac:dyDescent="0.2">
      <c r="A920" s="1032"/>
      <c r="B920" s="591"/>
      <c r="C920" s="1386"/>
      <c r="D920" s="1386"/>
      <c r="E920" s="1386"/>
      <c r="F920" s="1386"/>
      <c r="G920" s="1386"/>
      <c r="H920" s="1386"/>
      <c r="I920" s="1597"/>
      <c r="J920" s="121"/>
      <c r="K920" s="122"/>
      <c r="L920" s="1223"/>
      <c r="M920" s="65"/>
      <c r="N920" s="243"/>
      <c r="O920" s="66"/>
      <c r="P920" s="24"/>
      <c r="Q920" s="6"/>
      <c r="R920" s="6"/>
      <c r="S920" s="6"/>
      <c r="T920" s="6"/>
      <c r="U920" s="6"/>
      <c r="W920" s="6"/>
      <c r="X920" s="937"/>
      <c r="AA920" s="1002"/>
    </row>
    <row r="921" spans="1:27" ht="19.5" customHeight="1" x14ac:dyDescent="0.2">
      <c r="A921" s="1032"/>
      <c r="B921" s="591"/>
      <c r="C921" s="1386"/>
      <c r="D921" s="1386"/>
      <c r="E921" s="1386"/>
      <c r="F921" s="1386"/>
      <c r="G921" s="1386"/>
      <c r="H921" s="1386"/>
      <c r="I921" s="1597"/>
      <c r="J921" s="121"/>
      <c r="K921" s="122"/>
      <c r="L921" s="1223"/>
      <c r="M921" s="65"/>
      <c r="N921" s="243"/>
      <c r="O921" s="66"/>
      <c r="P921" s="24"/>
      <c r="Q921" s="6"/>
      <c r="R921" s="6"/>
      <c r="S921" s="6"/>
      <c r="T921" s="6"/>
      <c r="U921" s="6"/>
      <c r="W921" s="6"/>
      <c r="X921" s="937"/>
      <c r="AA921" s="1002"/>
    </row>
    <row r="922" spans="1:27" ht="16.5" hidden="1" customHeight="1" x14ac:dyDescent="0.2">
      <c r="A922" s="1061"/>
      <c r="B922" s="1048"/>
      <c r="C922" s="1655"/>
      <c r="D922" s="1655"/>
      <c r="E922" s="1655"/>
      <c r="F922" s="1655"/>
      <c r="G922" s="1655"/>
      <c r="H922" s="1655"/>
      <c r="I922" s="1656"/>
      <c r="J922" s="1044"/>
      <c r="K922" s="1045"/>
      <c r="L922" s="1062"/>
      <c r="M922" s="65"/>
      <c r="N922" s="243"/>
      <c r="O922" s="66"/>
      <c r="P922" s="24"/>
      <c r="Q922" s="6"/>
      <c r="R922" s="6"/>
      <c r="S922" s="6"/>
      <c r="T922" s="6"/>
      <c r="U922" s="6"/>
      <c r="W922" s="6"/>
      <c r="X922" s="937"/>
      <c r="AA922" s="1002"/>
    </row>
    <row r="923" spans="1:27" ht="16.5" customHeight="1" x14ac:dyDescent="0.2">
      <c r="A923" s="1034"/>
      <c r="B923" s="591" t="s">
        <v>1280</v>
      </c>
      <c r="C923" s="1449" t="s">
        <v>1538</v>
      </c>
      <c r="D923" s="1449"/>
      <c r="E923" s="1449"/>
      <c r="F923" s="1449"/>
      <c r="G923" s="1449"/>
      <c r="H923" s="1449"/>
      <c r="I923" s="1499"/>
      <c r="J923" s="121"/>
      <c r="K923" s="122"/>
      <c r="L923" s="664"/>
      <c r="M923" s="65"/>
      <c r="N923" s="243"/>
      <c r="O923" s="66"/>
      <c r="P923" s="24"/>
      <c r="Q923" s="6"/>
      <c r="R923" s="6"/>
      <c r="S923" s="6"/>
      <c r="T923" s="6"/>
      <c r="U923" s="6"/>
      <c r="W923" s="6"/>
      <c r="X923" s="937"/>
      <c r="AA923" s="1013"/>
    </row>
    <row r="924" spans="1:27" ht="16.5" customHeight="1" x14ac:dyDescent="0.2">
      <c r="A924" s="1034"/>
      <c r="B924" s="591"/>
      <c r="C924" s="1449"/>
      <c r="D924" s="1449"/>
      <c r="E924" s="1449"/>
      <c r="F924" s="1449"/>
      <c r="G924" s="1449"/>
      <c r="H924" s="1449"/>
      <c r="I924" s="1499"/>
      <c r="J924" s="121"/>
      <c r="K924" s="122"/>
      <c r="L924" s="664"/>
      <c r="M924" s="65"/>
      <c r="N924" s="243"/>
      <c r="O924" s="66"/>
      <c r="P924" s="24"/>
      <c r="Q924" s="6"/>
      <c r="R924" s="6"/>
      <c r="S924" s="6"/>
      <c r="T924" s="6"/>
      <c r="U924" s="6"/>
      <c r="W924" s="6"/>
      <c r="X924" s="937"/>
      <c r="AA924" s="1002"/>
    </row>
    <row r="925" spans="1:27" ht="16.5" customHeight="1" x14ac:dyDescent="0.2">
      <c r="A925" s="1034"/>
      <c r="B925" s="591"/>
      <c r="C925" s="1449"/>
      <c r="D925" s="1449"/>
      <c r="E925" s="1449"/>
      <c r="F925" s="1449"/>
      <c r="G925" s="1449"/>
      <c r="H925" s="1449"/>
      <c r="I925" s="1499"/>
      <c r="J925" s="121"/>
      <c r="K925" s="122"/>
      <c r="L925" s="664"/>
      <c r="M925" s="65"/>
      <c r="N925" s="243"/>
      <c r="O925" s="66"/>
      <c r="P925" s="24"/>
      <c r="Q925" s="6"/>
      <c r="R925" s="6"/>
      <c r="S925" s="6"/>
      <c r="T925" s="6"/>
      <c r="U925" s="6"/>
      <c r="W925" s="6"/>
      <c r="X925" s="937"/>
      <c r="AA925" s="1002"/>
    </row>
    <row r="926" spans="1:27" ht="16.5" customHeight="1" x14ac:dyDescent="0.2">
      <c r="A926" s="1034"/>
      <c r="B926" s="591"/>
      <c r="C926" s="1449"/>
      <c r="D926" s="1449"/>
      <c r="E926" s="1449"/>
      <c r="F926" s="1449"/>
      <c r="G926" s="1449"/>
      <c r="H926" s="1449"/>
      <c r="I926" s="1499"/>
      <c r="J926" s="121"/>
      <c r="K926" s="122"/>
      <c r="L926" s="664"/>
      <c r="M926" s="65"/>
      <c r="N926" s="243"/>
      <c r="O926" s="66"/>
      <c r="P926" s="24"/>
      <c r="Q926" s="6"/>
      <c r="R926" s="6"/>
      <c r="S926" s="6"/>
      <c r="T926" s="6"/>
      <c r="U926" s="6"/>
      <c r="W926" s="6"/>
      <c r="X926" s="937"/>
      <c r="AA926" s="1002"/>
    </row>
    <row r="927" spans="1:27" ht="16.5" customHeight="1" x14ac:dyDescent="0.2">
      <c r="A927" s="1034"/>
      <c r="B927" s="591"/>
      <c r="C927" s="1449"/>
      <c r="D927" s="1449"/>
      <c r="E927" s="1449"/>
      <c r="F927" s="1449"/>
      <c r="G927" s="1449"/>
      <c r="H927" s="1449"/>
      <c r="I927" s="1499"/>
      <c r="J927" s="121"/>
      <c r="K927" s="122"/>
      <c r="L927" s="664"/>
      <c r="M927" s="65"/>
      <c r="N927" s="243"/>
      <c r="O927" s="66"/>
      <c r="P927" s="24"/>
      <c r="Q927" s="6"/>
      <c r="R927" s="6"/>
      <c r="S927" s="6"/>
      <c r="T927" s="6"/>
      <c r="U927" s="6"/>
      <c r="W927" s="6"/>
      <c r="X927" s="937"/>
      <c r="AA927" s="1002"/>
    </row>
    <row r="928" spans="1:27" ht="16.5" customHeight="1" x14ac:dyDescent="0.2">
      <c r="A928" s="1034"/>
      <c r="B928" s="591"/>
      <c r="C928" s="1449"/>
      <c r="D928" s="1449"/>
      <c r="E928" s="1449"/>
      <c r="F928" s="1449"/>
      <c r="G928" s="1449"/>
      <c r="H928" s="1449"/>
      <c r="I928" s="1499"/>
      <c r="J928" s="121"/>
      <c r="K928" s="122"/>
      <c r="L928" s="664"/>
      <c r="M928" s="65"/>
      <c r="N928" s="243"/>
      <c r="O928" s="66"/>
      <c r="P928" s="24"/>
      <c r="Q928" s="6"/>
      <c r="R928" s="6"/>
      <c r="S928" s="6"/>
      <c r="T928" s="6"/>
      <c r="U928" s="6"/>
      <c r="W928" s="6"/>
      <c r="X928" s="937"/>
      <c r="AA928" s="1002"/>
    </row>
    <row r="929" spans="1:27" ht="16.5" customHeight="1" x14ac:dyDescent="0.2">
      <c r="A929" s="1034"/>
      <c r="B929" s="591" t="s">
        <v>861</v>
      </c>
      <c r="C929" s="1449" t="s">
        <v>1361</v>
      </c>
      <c r="D929" s="1449"/>
      <c r="E929" s="1449"/>
      <c r="F929" s="1449"/>
      <c r="G929" s="1449"/>
      <c r="H929" s="1449"/>
      <c r="I929" s="1499"/>
      <c r="J929" s="121"/>
      <c r="K929" s="122"/>
      <c r="L929" s="664"/>
      <c r="M929" s="65"/>
      <c r="N929" s="243"/>
      <c r="O929" s="66"/>
      <c r="P929" s="24"/>
      <c r="Q929" s="6"/>
      <c r="R929" s="6"/>
      <c r="S929" s="6"/>
      <c r="T929" s="6"/>
      <c r="U929" s="6"/>
      <c r="W929" s="6"/>
      <c r="X929" s="937"/>
      <c r="AA929" s="1002"/>
    </row>
    <row r="930" spans="1:27" ht="16.5" customHeight="1" x14ac:dyDescent="0.2">
      <c r="A930" s="1034"/>
      <c r="B930" s="591"/>
      <c r="C930" s="1449"/>
      <c r="D930" s="1449"/>
      <c r="E930" s="1449"/>
      <c r="F930" s="1449"/>
      <c r="G930" s="1449"/>
      <c r="H930" s="1449"/>
      <c r="I930" s="1499"/>
      <c r="J930" s="121"/>
      <c r="K930" s="122"/>
      <c r="L930" s="664"/>
      <c r="M930" s="65"/>
      <c r="N930" s="243"/>
      <c r="O930" s="66"/>
      <c r="P930" s="24"/>
      <c r="Q930" s="6"/>
      <c r="R930" s="6"/>
      <c r="S930" s="6"/>
      <c r="T930" s="6"/>
      <c r="U930" s="6"/>
      <c r="W930" s="6"/>
      <c r="X930" s="937"/>
      <c r="AA930" s="1002"/>
    </row>
    <row r="931" spans="1:27" ht="16.5" customHeight="1" x14ac:dyDescent="0.2">
      <c r="A931" s="1034"/>
      <c r="B931" s="591"/>
      <c r="C931" s="1449"/>
      <c r="D931" s="1449"/>
      <c r="E931" s="1449"/>
      <c r="F931" s="1449"/>
      <c r="G931" s="1449"/>
      <c r="H931" s="1449"/>
      <c r="I931" s="1499"/>
      <c r="J931" s="121"/>
      <c r="K931" s="122"/>
      <c r="L931" s="664"/>
      <c r="M931" s="65"/>
      <c r="N931" s="243"/>
      <c r="O931" s="66"/>
      <c r="P931" s="24"/>
      <c r="Q931" s="6"/>
      <c r="R931" s="6"/>
      <c r="S931" s="6"/>
      <c r="T931" s="6"/>
      <c r="U931" s="6"/>
      <c r="W931" s="6"/>
      <c r="X931" s="937"/>
      <c r="AA931" s="1001"/>
    </row>
    <row r="932" spans="1:27" ht="16.5" customHeight="1" x14ac:dyDescent="0.2">
      <c r="A932" s="1034"/>
      <c r="B932" s="591"/>
      <c r="C932" s="1449"/>
      <c r="D932" s="1449"/>
      <c r="E932" s="1449"/>
      <c r="F932" s="1449"/>
      <c r="G932" s="1449"/>
      <c r="H932" s="1449"/>
      <c r="I932" s="1499"/>
      <c r="J932" s="121"/>
      <c r="K932" s="122"/>
      <c r="L932" s="664"/>
      <c r="M932" s="65"/>
      <c r="N932" s="243"/>
      <c r="O932" s="66"/>
      <c r="P932" s="24"/>
      <c r="Q932" s="6"/>
      <c r="R932" s="6"/>
      <c r="S932" s="6"/>
      <c r="T932" s="6"/>
      <c r="U932" s="6"/>
      <c r="W932" s="6"/>
      <c r="X932" s="937"/>
      <c r="AA932" s="1002"/>
    </row>
    <row r="933" spans="1:27" ht="16.5" customHeight="1" x14ac:dyDescent="0.2">
      <c r="A933" s="1238">
        <v>15.5</v>
      </c>
      <c r="B933" s="1126" t="s">
        <v>904</v>
      </c>
      <c r="C933" s="1126"/>
      <c r="D933" s="1126"/>
      <c r="E933" s="1126"/>
      <c r="F933" s="1126"/>
      <c r="G933" s="1126"/>
      <c r="H933" s="1126"/>
      <c r="I933" s="1126"/>
      <c r="J933" s="125"/>
      <c r="K933" s="126"/>
      <c r="L933" s="1222"/>
      <c r="M933" s="65"/>
      <c r="N933" s="597" t="s">
        <v>1352</v>
      </c>
      <c r="O933" s="66" t="b">
        <v>0</v>
      </c>
      <c r="P933" s="230">
        <f>IF(O933=TRUE,1,0)</f>
        <v>0</v>
      </c>
      <c r="Q933" s="566"/>
      <c r="R933" s="566" t="str">
        <f>IF(AND($Q$850&gt;0,$Q$850=$O$850),"NA","")</f>
        <v/>
      </c>
      <c r="S933" s="6"/>
      <c r="T933" s="6"/>
      <c r="U933" s="6"/>
      <c r="W933" s="935" t="str">
        <f>IF(OR(Q933=TRUE,R933="NA"),CONCATENATE(N933," "),"")</f>
        <v/>
      </c>
      <c r="X933" s="234" t="str">
        <f>IF(OR(O933=TRUE,Q933=TRUE,R933="NA"),"",CONCATENATE(N933," "))</f>
        <v xml:space="preserve">15.5, </v>
      </c>
      <c r="AA933" s="1002"/>
    </row>
    <row r="934" spans="1:27" ht="16.5" customHeight="1" x14ac:dyDescent="0.2">
      <c r="A934" s="1620"/>
      <c r="B934" s="1386"/>
      <c r="C934" s="1386"/>
      <c r="D934" s="1386"/>
      <c r="E934" s="1386"/>
      <c r="F934" s="1386"/>
      <c r="G934" s="1386"/>
      <c r="H934" s="1386"/>
      <c r="I934" s="1386"/>
      <c r="J934" s="121"/>
      <c r="K934" s="122"/>
      <c r="L934" s="1223"/>
      <c r="M934" s="65"/>
      <c r="N934" s="243"/>
      <c r="O934" s="66"/>
      <c r="P934" s="24"/>
      <c r="Q934" s="6"/>
      <c r="R934" s="6"/>
      <c r="S934" s="6"/>
      <c r="T934" s="6"/>
      <c r="U934" s="6"/>
      <c r="W934" s="6"/>
      <c r="X934" s="937"/>
      <c r="AA934" s="1002"/>
    </row>
    <row r="935" spans="1:27" ht="16.5" customHeight="1" x14ac:dyDescent="0.2">
      <c r="A935" s="1474"/>
      <c r="B935" s="1387"/>
      <c r="C935" s="1387"/>
      <c r="D935" s="1387"/>
      <c r="E935" s="1387"/>
      <c r="F935" s="1387"/>
      <c r="G935" s="1387"/>
      <c r="H935" s="1387"/>
      <c r="I935" s="1387"/>
      <c r="J935" s="123"/>
      <c r="K935" s="124"/>
      <c r="L935" s="1224"/>
      <c r="M935" s="65"/>
      <c r="N935" s="243"/>
      <c r="O935" s="66"/>
      <c r="P935" s="24"/>
      <c r="Q935" s="6"/>
      <c r="R935" s="6"/>
      <c r="S935" s="6"/>
      <c r="T935" s="6"/>
      <c r="U935" s="6"/>
      <c r="W935" s="6"/>
      <c r="X935" s="937"/>
      <c r="AA935" s="1002"/>
    </row>
    <row r="936" spans="1:27" ht="16.5" customHeight="1" x14ac:dyDescent="0.2">
      <c r="A936" s="1343">
        <v>15.6</v>
      </c>
      <c r="B936" s="1386" t="s">
        <v>464</v>
      </c>
      <c r="C936" s="1386"/>
      <c r="D936" s="1386"/>
      <c r="E936" s="1386"/>
      <c r="F936" s="1386"/>
      <c r="G936" s="1386"/>
      <c r="H936" s="1386"/>
      <c r="I936" s="1386"/>
      <c r="J936" s="1180" t="s">
        <v>450</v>
      </c>
      <c r="K936" s="1181"/>
      <c r="L936" s="1224"/>
      <c r="M936" s="65"/>
      <c r="N936" s="243"/>
      <c r="O936" s="66"/>
      <c r="P936" s="24"/>
      <c r="Q936" s="6"/>
      <c r="R936" s="6"/>
      <c r="S936" s="6"/>
      <c r="T936" s="6"/>
      <c r="U936" s="6"/>
      <c r="W936" s="6"/>
      <c r="X936" s="937"/>
      <c r="AA936" s="1002"/>
    </row>
    <row r="937" spans="1:27" ht="16.5" customHeight="1" thickBot="1" x14ac:dyDescent="0.25">
      <c r="A937" s="1636"/>
      <c r="B937" s="1128"/>
      <c r="C937" s="1128"/>
      <c r="D937" s="1128"/>
      <c r="E937" s="1128"/>
      <c r="F937" s="1128"/>
      <c r="G937" s="1128"/>
      <c r="H937" s="1128"/>
      <c r="I937" s="1128"/>
      <c r="J937" s="1145"/>
      <c r="K937" s="1146"/>
      <c r="L937" s="1398"/>
      <c r="M937" s="65"/>
      <c r="N937" s="243"/>
      <c r="O937" s="66"/>
      <c r="P937" s="24"/>
      <c r="Q937" s="6"/>
      <c r="R937" s="6"/>
      <c r="S937" s="6"/>
      <c r="T937" s="6"/>
      <c r="U937" s="6"/>
      <c r="W937" s="6"/>
      <c r="X937" s="937"/>
      <c r="AA937" s="1002"/>
    </row>
    <row r="938" spans="1:27" ht="8.25" customHeight="1" x14ac:dyDescent="0.2">
      <c r="A938" s="897"/>
      <c r="B938" s="355"/>
      <c r="C938" s="355"/>
      <c r="D938" s="355"/>
      <c r="E938" s="355"/>
      <c r="F938" s="355"/>
      <c r="G938" s="355"/>
      <c r="H938" s="355"/>
      <c r="I938" s="355"/>
      <c r="J938" s="632"/>
      <c r="K938" s="632"/>
      <c r="L938" s="633"/>
      <c r="M938" s="65"/>
      <c r="N938" s="243"/>
      <c r="O938" s="66"/>
      <c r="P938" s="24"/>
      <c r="Q938" s="6"/>
      <c r="R938" s="6"/>
      <c r="S938" s="6"/>
      <c r="T938" s="6"/>
      <c r="U938" s="6"/>
      <c r="W938" s="6"/>
      <c r="X938" s="937"/>
      <c r="AA938" s="1002"/>
    </row>
    <row r="939" spans="1:27" ht="7.5" customHeight="1" x14ac:dyDescent="0.2">
      <c r="A939" s="631"/>
      <c r="B939" s="287"/>
      <c r="C939" s="287"/>
      <c r="D939" s="287"/>
      <c r="E939" s="287"/>
      <c r="F939" s="287"/>
      <c r="G939" s="287"/>
      <c r="H939" s="287"/>
      <c r="I939" s="287"/>
      <c r="J939" s="632"/>
      <c r="K939" s="632"/>
      <c r="L939" s="633"/>
      <c r="M939" s="65"/>
      <c r="N939" s="65"/>
      <c r="AA939" s="1002"/>
    </row>
    <row r="940" spans="1:27" ht="15" customHeight="1" thickBot="1" x14ac:dyDescent="0.25">
      <c r="A940" s="308"/>
      <c r="B940" s="309" t="s">
        <v>427</v>
      </c>
      <c r="C940" s="195"/>
      <c r="D940" s="195"/>
      <c r="E940" s="195"/>
      <c r="F940" s="195"/>
      <c r="G940" s="195"/>
      <c r="H940" s="195"/>
      <c r="I940" s="195"/>
      <c r="J940" s="1411" t="s">
        <v>227</v>
      </c>
      <c r="K940" s="1411"/>
      <c r="L940" s="87"/>
      <c r="O940" s="4"/>
    </row>
    <row r="941" spans="1:27" ht="15.75" thickTop="1" thickBot="1" x14ac:dyDescent="0.25">
      <c r="A941" s="308"/>
      <c r="B941" s="195" t="s">
        <v>1320</v>
      </c>
      <c r="C941" s="195"/>
      <c r="D941" s="195"/>
      <c r="E941" s="195"/>
      <c r="F941" s="195"/>
      <c r="G941" s="195"/>
      <c r="H941" s="195"/>
      <c r="I941" s="195"/>
      <c r="J941" s="1337" t="str">
        <f>IF(COUNTIF(I947:I971,"no")=0,"Yes","No")</f>
        <v>No</v>
      </c>
      <c r="K941" s="1338"/>
      <c r="L941" s="87"/>
      <c r="O941" s="955" t="s">
        <v>1321</v>
      </c>
    </row>
    <row r="942" spans="1:27" ht="15.75" customHeight="1" thickTop="1" thickBot="1" x14ac:dyDescent="0.25">
      <c r="A942" s="308"/>
      <c r="B942" s="195" t="s">
        <v>341</v>
      </c>
      <c r="C942" s="195"/>
      <c r="D942" s="195"/>
      <c r="E942" s="195"/>
      <c r="F942" s="195"/>
      <c r="G942" s="195"/>
      <c r="H942" s="195"/>
      <c r="I942" s="195"/>
      <c r="J942" s="1364">
        <f>ROUNDDOWN(SUM(P974:Q974)/O974,2)</f>
        <v>0</v>
      </c>
      <c r="K942" s="1365"/>
      <c r="L942" s="87"/>
      <c r="O942" s="4"/>
    </row>
    <row r="943" spans="1:27" ht="15" thickTop="1" x14ac:dyDescent="0.2">
      <c r="A943" s="308"/>
      <c r="B943" s="129"/>
      <c r="C943" s="7"/>
      <c r="D943" s="7"/>
      <c r="E943" s="7"/>
      <c r="F943" s="7"/>
      <c r="G943" s="7"/>
      <c r="H943" s="7"/>
      <c r="I943" s="7"/>
      <c r="J943" s="7"/>
      <c r="K943" s="7"/>
      <c r="L943" s="87"/>
      <c r="P943" s="8"/>
    </row>
    <row r="944" spans="1:27" ht="13.9" customHeight="1" x14ac:dyDescent="0.2">
      <c r="A944" s="308"/>
      <c r="B944" s="1412" t="s">
        <v>306</v>
      </c>
      <c r="C944" s="1413"/>
      <c r="D944" s="1413"/>
      <c r="E944" s="1413"/>
      <c r="F944" s="1413"/>
      <c r="G944" s="1413"/>
      <c r="H944" s="1414"/>
      <c r="I944" s="1421" t="s">
        <v>374</v>
      </c>
      <c r="J944" s="1424" t="s">
        <v>339</v>
      </c>
      <c r="K944" s="1425"/>
      <c r="L944" s="1421" t="s">
        <v>340</v>
      </c>
      <c r="M944" s="81"/>
      <c r="N944" s="956"/>
      <c r="O944" s="5"/>
    </row>
    <row r="945" spans="1:24" ht="20.45" customHeight="1" x14ac:dyDescent="0.2">
      <c r="A945" s="308"/>
      <c r="B945" s="1415"/>
      <c r="C945" s="1416"/>
      <c r="D945" s="1416"/>
      <c r="E945" s="1416"/>
      <c r="F945" s="1416"/>
      <c r="G945" s="1416"/>
      <c r="H945" s="1417"/>
      <c r="I945" s="1422"/>
      <c r="J945" s="1426"/>
      <c r="K945" s="1427"/>
      <c r="L945" s="1422"/>
      <c r="M945" s="81"/>
      <c r="N945" s="956"/>
      <c r="O945" s="34" t="s">
        <v>228</v>
      </c>
      <c r="P945" s="34"/>
      <c r="Q945" s="34"/>
      <c r="R945" s="8"/>
      <c r="S945" s="34" t="s">
        <v>229</v>
      </c>
      <c r="T945" s="34"/>
      <c r="U945" s="34"/>
      <c r="V945" s="957" t="s">
        <v>310</v>
      </c>
      <c r="W945" s="957" t="s">
        <v>305</v>
      </c>
    </row>
    <row r="946" spans="1:24" ht="14.25" customHeight="1" x14ac:dyDescent="0.2">
      <c r="A946" s="308"/>
      <c r="B946" s="1418"/>
      <c r="C946" s="1419"/>
      <c r="D946" s="1419"/>
      <c r="E946" s="1419"/>
      <c r="F946" s="1419"/>
      <c r="G946" s="1419"/>
      <c r="H946" s="1420"/>
      <c r="I946" s="1423"/>
      <c r="J946" s="1428"/>
      <c r="K946" s="1429"/>
      <c r="L946" s="1423"/>
      <c r="M946" s="81"/>
      <c r="N946" s="956"/>
      <c r="O946" s="958" t="s">
        <v>164</v>
      </c>
      <c r="P946" s="958" t="s">
        <v>165</v>
      </c>
      <c r="Q946" s="958" t="s">
        <v>166</v>
      </c>
      <c r="R946" s="959"/>
      <c r="S946" s="958" t="s">
        <v>165</v>
      </c>
      <c r="T946" s="958" t="s">
        <v>164</v>
      </c>
      <c r="U946" s="958" t="s">
        <v>5</v>
      </c>
      <c r="V946" s="960"/>
      <c r="W946" s="960"/>
    </row>
    <row r="947" spans="1:24" ht="15" customHeight="1" x14ac:dyDescent="0.25">
      <c r="A947" s="308"/>
      <c r="B947" s="1647" t="s">
        <v>794</v>
      </c>
      <c r="C947" s="1648"/>
      <c r="D947" s="1648"/>
      <c r="E947" s="1648"/>
      <c r="F947" s="1648"/>
      <c r="G947" s="1648"/>
      <c r="H947" s="1382" t="str">
        <f>IF(OR(V947&gt;0,W947&gt;0),"Error!","")</f>
        <v/>
      </c>
      <c r="I947" s="1380" t="str">
        <f>IF(AND(T947=U947,U947&gt;0),"N.A.",IF(S947=T947,"Yes","No"))</f>
        <v>No</v>
      </c>
      <c r="J947" s="1450">
        <f>O947</f>
        <v>3</v>
      </c>
      <c r="K947" s="1645"/>
      <c r="L947" s="1641">
        <f>P947+Q947</f>
        <v>0</v>
      </c>
      <c r="M947" s="45"/>
      <c r="N947" s="961"/>
      <c r="O947" s="962">
        <f>O14</f>
        <v>3</v>
      </c>
      <c r="P947" s="962">
        <f>P14</f>
        <v>0</v>
      </c>
      <c r="Q947" s="962">
        <f>Q14</f>
        <v>0</v>
      </c>
      <c r="R947" s="962"/>
      <c r="S947" s="962">
        <f>S14</f>
        <v>0</v>
      </c>
      <c r="T947" s="962">
        <f>T14</f>
        <v>1</v>
      </c>
      <c r="U947" s="962">
        <f>U14</f>
        <v>0</v>
      </c>
      <c r="V947" s="962">
        <f>V14</f>
        <v>0</v>
      </c>
      <c r="W947" s="962"/>
      <c r="X947" s="17" t="s">
        <v>819</v>
      </c>
    </row>
    <row r="948" spans="1:24" ht="15" customHeight="1" x14ac:dyDescent="0.25">
      <c r="A948" s="308"/>
      <c r="B948" s="1650"/>
      <c r="C948" s="1651"/>
      <c r="D948" s="1651"/>
      <c r="E948" s="1651"/>
      <c r="F948" s="1651"/>
      <c r="G948" s="1651"/>
      <c r="H948" s="1447"/>
      <c r="I948" s="1381"/>
      <c r="J948" s="1452"/>
      <c r="K948" s="1646"/>
      <c r="L948" s="1642"/>
      <c r="M948" s="45"/>
      <c r="N948" s="961"/>
      <c r="O948" s="963"/>
      <c r="P948" s="963"/>
      <c r="Q948" s="963"/>
      <c r="R948" s="962"/>
      <c r="S948" s="963"/>
      <c r="T948" s="963"/>
      <c r="U948" s="963"/>
      <c r="V948" s="963"/>
      <c r="W948" s="962"/>
    </row>
    <row r="949" spans="1:24" ht="15.75" customHeight="1" x14ac:dyDescent="0.25">
      <c r="A949" s="308"/>
      <c r="B949" s="1639" t="s">
        <v>12</v>
      </c>
      <c r="C949" s="1640"/>
      <c r="D949" s="1640"/>
      <c r="E949" s="1640"/>
      <c r="F949" s="1640"/>
      <c r="G949" s="1640"/>
      <c r="H949" s="241" t="str">
        <f>IF(OR(V949&gt;0,W949&gt;0),"Error!","")</f>
        <v/>
      </c>
      <c r="I949" s="601" t="str">
        <f>IF(AND(T949=U949,U949&gt;0),"N.A.",IF(S949=T949,"Yes","No"))</f>
        <v>No</v>
      </c>
      <c r="J949" s="1643">
        <f>O949</f>
        <v>17</v>
      </c>
      <c r="K949" s="1644"/>
      <c r="L949" s="610">
        <f>P949+Q949</f>
        <v>0</v>
      </c>
      <c r="M949" s="45"/>
      <c r="N949" s="961"/>
      <c r="O949" s="962">
        <f>O27</f>
        <v>17</v>
      </c>
      <c r="P949" s="962">
        <f>P27</f>
        <v>0</v>
      </c>
      <c r="Q949" s="962">
        <f>Q27</f>
        <v>0</v>
      </c>
      <c r="R949" s="962"/>
      <c r="S949" s="962">
        <f>S27</f>
        <v>0</v>
      </c>
      <c r="T949" s="962">
        <f>T27</f>
        <v>1</v>
      </c>
      <c r="U949" s="962">
        <f>U27</f>
        <v>0</v>
      </c>
      <c r="V949" s="962">
        <f>V27</f>
        <v>0</v>
      </c>
      <c r="W949" s="962"/>
    </row>
    <row r="950" spans="1:24" ht="15.75" customHeight="1" x14ac:dyDescent="0.25">
      <c r="A950" s="308"/>
      <c r="B950" s="1647" t="s">
        <v>30</v>
      </c>
      <c r="C950" s="1648"/>
      <c r="D950" s="1648"/>
      <c r="E950" s="1648"/>
      <c r="F950" s="1648"/>
      <c r="G950" s="1648"/>
      <c r="H950" s="1382" t="str">
        <f>IF(OR(V950&gt;0,W950&gt;0),"Error!","")</f>
        <v/>
      </c>
      <c r="I950" s="1380" t="str">
        <f>IF(AND(T950=U950,U950&gt;0),"N.A.",IF(S950=T950,"Yes","No"))</f>
        <v>No</v>
      </c>
      <c r="J950" s="1450">
        <f>O950</f>
        <v>16</v>
      </c>
      <c r="K950" s="1645"/>
      <c r="L950" s="1641">
        <f>P950+Q950</f>
        <v>0</v>
      </c>
      <c r="M950" s="45"/>
      <c r="N950" s="961"/>
      <c r="O950" s="962">
        <f>O215</f>
        <v>16</v>
      </c>
      <c r="P950" s="962">
        <f>P215</f>
        <v>0</v>
      </c>
      <c r="Q950" s="962">
        <f>Q215</f>
        <v>0</v>
      </c>
      <c r="R950" s="962"/>
      <c r="S950" s="962">
        <f>S215</f>
        <v>0</v>
      </c>
      <c r="T950" s="962">
        <f>T215</f>
        <v>2</v>
      </c>
      <c r="U950" s="962">
        <f>U215</f>
        <v>0</v>
      </c>
      <c r="V950" s="962">
        <f>V215</f>
        <v>0</v>
      </c>
      <c r="W950" s="962"/>
    </row>
    <row r="951" spans="1:24" ht="15.75" customHeight="1" x14ac:dyDescent="0.25">
      <c r="A951" s="308"/>
      <c r="B951" s="1650"/>
      <c r="C951" s="1651"/>
      <c r="D951" s="1651"/>
      <c r="E951" s="1651"/>
      <c r="F951" s="1651"/>
      <c r="G951" s="1651"/>
      <c r="H951" s="1447"/>
      <c r="I951" s="1381"/>
      <c r="J951" s="1452"/>
      <c r="K951" s="1646"/>
      <c r="L951" s="1642"/>
      <c r="M951" s="45"/>
      <c r="N951" s="961"/>
      <c r="O951" s="963"/>
      <c r="P951" s="963"/>
      <c r="Q951" s="963"/>
      <c r="R951" s="962"/>
      <c r="S951" s="963"/>
      <c r="T951" s="963"/>
      <c r="U951" s="963"/>
      <c r="V951" s="963"/>
      <c r="W951" s="962"/>
    </row>
    <row r="952" spans="1:24" ht="15" customHeight="1" x14ac:dyDescent="0.25">
      <c r="A952" s="308"/>
      <c r="B952" s="1647" t="s">
        <v>42</v>
      </c>
      <c r="C952" s="1648"/>
      <c r="D952" s="1648"/>
      <c r="E952" s="1648"/>
      <c r="F952" s="1648"/>
      <c r="G952" s="1648"/>
      <c r="H952" s="1382" t="str">
        <f>IF(OR(V952&gt;0,W952&gt;0),"Error!","")</f>
        <v/>
      </c>
      <c r="I952" s="1380" t="str">
        <f>IF(AND(T952=U952,U952&gt;0),"N.A.",IF(S952=T952,"Yes","No"))</f>
        <v>No</v>
      </c>
      <c r="J952" s="1450">
        <f>O952</f>
        <v>3</v>
      </c>
      <c r="K952" s="1645"/>
      <c r="L952" s="1641">
        <f>P952+Q952</f>
        <v>0</v>
      </c>
      <c r="M952" s="45"/>
      <c r="N952" s="961"/>
      <c r="O952" s="962">
        <f>O294</f>
        <v>3</v>
      </c>
      <c r="P952" s="962">
        <f>P294</f>
        <v>0</v>
      </c>
      <c r="Q952" s="962">
        <f>Q294</f>
        <v>0</v>
      </c>
      <c r="R952" s="962"/>
      <c r="S952" s="962">
        <f>S294</f>
        <v>0</v>
      </c>
      <c r="T952" s="962">
        <f>T294</f>
        <v>1</v>
      </c>
      <c r="U952" s="962">
        <f>U294</f>
        <v>0</v>
      </c>
      <c r="V952" s="962">
        <f>V294</f>
        <v>0</v>
      </c>
      <c r="W952" s="964">
        <f>IF(LEN(J294)&gt;0,1,0)</f>
        <v>0</v>
      </c>
    </row>
    <row r="953" spans="1:24" ht="15" customHeight="1" x14ac:dyDescent="0.25">
      <c r="A953" s="308"/>
      <c r="B953" s="1649"/>
      <c r="C953" s="1560"/>
      <c r="D953" s="1560"/>
      <c r="E953" s="1560"/>
      <c r="F953" s="1560"/>
      <c r="G953" s="1560"/>
      <c r="H953" s="1652"/>
      <c r="I953" s="1671"/>
      <c r="J953" s="1653"/>
      <c r="K953" s="1654"/>
      <c r="L953" s="1670"/>
      <c r="M953" s="45"/>
      <c r="N953" s="961"/>
      <c r="O953" s="962"/>
      <c r="P953" s="962"/>
      <c r="Q953" s="962"/>
      <c r="R953" s="962"/>
      <c r="S953" s="962"/>
      <c r="T953" s="962"/>
      <c r="U953" s="962"/>
      <c r="V953" s="962"/>
      <c r="W953" s="964"/>
    </row>
    <row r="954" spans="1:24" ht="15" customHeight="1" x14ac:dyDescent="0.25">
      <c r="A954" s="308"/>
      <c r="B954" s="1650"/>
      <c r="C954" s="1651"/>
      <c r="D954" s="1651"/>
      <c r="E954" s="1651"/>
      <c r="F954" s="1651"/>
      <c r="G954" s="1651"/>
      <c r="H954" s="1447"/>
      <c r="I954" s="1381"/>
      <c r="J954" s="1452"/>
      <c r="K954" s="1646"/>
      <c r="L954" s="1642"/>
      <c r="M954" s="45"/>
      <c r="N954" s="961"/>
      <c r="O954" s="963"/>
      <c r="P954" s="963"/>
      <c r="Q954" s="963"/>
      <c r="R954" s="962"/>
      <c r="S954" s="963"/>
      <c r="T954" s="963"/>
      <c r="U954" s="963"/>
      <c r="V954" s="963"/>
      <c r="W954" s="962"/>
    </row>
    <row r="955" spans="1:24" ht="15.75" customHeight="1" x14ac:dyDescent="0.25">
      <c r="A955" s="308"/>
      <c r="B955" s="1639" t="s">
        <v>45</v>
      </c>
      <c r="C955" s="1640"/>
      <c r="D955" s="1640"/>
      <c r="E955" s="1640"/>
      <c r="F955" s="1640"/>
      <c r="G955" s="1640"/>
      <c r="H955" s="241" t="str">
        <f>IF(OR(V955&gt;0,W955&gt;0),"Error!","")</f>
        <v/>
      </c>
      <c r="I955" s="601" t="str">
        <f>IF(AND(T955=U955,U955&gt;0),"N.A.",IF(S955=T955,"Yes","No"))</f>
        <v>No</v>
      </c>
      <c r="J955" s="1643">
        <f>O955</f>
        <v>6</v>
      </c>
      <c r="K955" s="1644"/>
      <c r="L955" s="610">
        <f>P955+Q955</f>
        <v>0</v>
      </c>
      <c r="M955" s="45"/>
      <c r="N955" s="961"/>
      <c r="O955" s="962">
        <f>O307</f>
        <v>6</v>
      </c>
      <c r="P955" s="962">
        <f>P307</f>
        <v>0</v>
      </c>
      <c r="Q955" s="962">
        <f>Q307</f>
        <v>0</v>
      </c>
      <c r="R955" s="962"/>
      <c r="S955" s="962">
        <f>S307</f>
        <v>0</v>
      </c>
      <c r="T955" s="962">
        <f>T307</f>
        <v>1</v>
      </c>
      <c r="U955" s="962">
        <f>U307</f>
        <v>0</v>
      </c>
      <c r="V955" s="962">
        <f>V307</f>
        <v>0</v>
      </c>
      <c r="W955" s="964">
        <f>IF(LEN(J307)&gt;0,1,0)</f>
        <v>0</v>
      </c>
    </row>
    <row r="956" spans="1:24" ht="15.75" customHeight="1" x14ac:dyDescent="0.25">
      <c r="A956" s="308"/>
      <c r="B956" s="1639" t="s">
        <v>49</v>
      </c>
      <c r="C956" s="1640"/>
      <c r="D956" s="1640"/>
      <c r="E956" s="1640"/>
      <c r="F956" s="1640"/>
      <c r="G956" s="1640"/>
      <c r="H956" s="241" t="str">
        <f>IF(OR(V956&gt;0,W956&gt;0),"Error!","")</f>
        <v/>
      </c>
      <c r="I956" s="601" t="str">
        <f>IF(AND(T956=U956,U956&gt;0),"N.A.",IF(S956=T956,"Yes","No"))</f>
        <v>No</v>
      </c>
      <c r="J956" s="1643">
        <f>O956</f>
        <v>8</v>
      </c>
      <c r="K956" s="1644"/>
      <c r="L956" s="609">
        <f>P956+Q956</f>
        <v>0</v>
      </c>
      <c r="M956" s="93"/>
      <c r="N956" s="965"/>
      <c r="O956" s="962">
        <f>O328</f>
        <v>8</v>
      </c>
      <c r="P956" s="962">
        <f>P328</f>
        <v>0</v>
      </c>
      <c r="Q956" s="962">
        <f>Q328</f>
        <v>0</v>
      </c>
      <c r="R956" s="962"/>
      <c r="S956" s="962">
        <f>S328</f>
        <v>0</v>
      </c>
      <c r="T956" s="962">
        <f>T328</f>
        <v>1</v>
      </c>
      <c r="U956" s="962">
        <f>U328</f>
        <v>0</v>
      </c>
      <c r="V956" s="962">
        <f>V328</f>
        <v>0</v>
      </c>
      <c r="W956" s="962">
        <f>IF(LEN(J328)&gt;0,1,0)</f>
        <v>0</v>
      </c>
    </row>
    <row r="957" spans="1:24" ht="15.75" customHeight="1" x14ac:dyDescent="0.25">
      <c r="A957" s="308"/>
      <c r="B957" s="1639" t="s">
        <v>66</v>
      </c>
      <c r="C957" s="1640"/>
      <c r="D957" s="1640"/>
      <c r="E957" s="1640"/>
      <c r="F957" s="1640"/>
      <c r="G957" s="1640"/>
      <c r="H957" s="241" t="str">
        <f>IF(OR(V957&gt;0,W957&gt;0),"Error!","")</f>
        <v/>
      </c>
      <c r="I957" s="601" t="str">
        <f>IF(AND(T957=U957,U957&gt;0),"N.A.",IF(S957=T957,"Yes","No"))</f>
        <v>No</v>
      </c>
      <c r="J957" s="1643">
        <f t="shared" ref="J957:J958" si="16">O957</f>
        <v>7</v>
      </c>
      <c r="K957" s="1644"/>
      <c r="L957" s="609">
        <f>P957+Q957</f>
        <v>0</v>
      </c>
      <c r="M957" s="93"/>
      <c r="N957" s="965"/>
      <c r="O957" s="962">
        <f>O402</f>
        <v>7</v>
      </c>
      <c r="P957" s="962">
        <f>P402</f>
        <v>0</v>
      </c>
      <c r="Q957" s="962">
        <f>Q402</f>
        <v>0</v>
      </c>
      <c r="R957" s="962"/>
      <c r="S957" s="962">
        <f>S402</f>
        <v>0</v>
      </c>
      <c r="T957" s="962">
        <f>T402</f>
        <v>1</v>
      </c>
      <c r="U957" s="962">
        <f>U402</f>
        <v>0</v>
      </c>
      <c r="V957" s="962">
        <f>V402</f>
        <v>0</v>
      </c>
      <c r="W957" s="962">
        <f>IF(LEN(J402)&gt;0,1,0)</f>
        <v>0</v>
      </c>
    </row>
    <row r="958" spans="1:24" ht="15.75" customHeight="1" x14ac:dyDescent="0.25">
      <c r="A958" s="308"/>
      <c r="B958" s="1639" t="s">
        <v>71</v>
      </c>
      <c r="C958" s="1640"/>
      <c r="D958" s="1640"/>
      <c r="E958" s="1640"/>
      <c r="F958" s="1640"/>
      <c r="G958" s="1640"/>
      <c r="H958" s="241" t="str">
        <f>IF(OR(V958&gt;0,W958&gt;0),"Error!","")</f>
        <v/>
      </c>
      <c r="I958" s="601" t="str">
        <f>IF(AND(T958=U958,U958&gt;0),"N.A.",IF(S958=T958,"Yes","No"))</f>
        <v>No</v>
      </c>
      <c r="J958" s="1643">
        <f t="shared" si="16"/>
        <v>4</v>
      </c>
      <c r="K958" s="1644"/>
      <c r="L958" s="609">
        <f>P958+Q958</f>
        <v>0</v>
      </c>
      <c r="M958" s="93"/>
      <c r="N958" s="965"/>
      <c r="O958" s="962">
        <f>O434</f>
        <v>4</v>
      </c>
      <c r="P958" s="962">
        <f>P434</f>
        <v>0</v>
      </c>
      <c r="Q958" s="962">
        <f>Q434</f>
        <v>0</v>
      </c>
      <c r="R958" s="962"/>
      <c r="S958" s="962">
        <f>S434</f>
        <v>0</v>
      </c>
      <c r="T958" s="962">
        <f>T434</f>
        <v>1</v>
      </c>
      <c r="U958" s="962">
        <f>U434</f>
        <v>0</v>
      </c>
      <c r="V958" s="962">
        <f>V434</f>
        <v>0</v>
      </c>
      <c r="W958" s="962">
        <f>IF(LEN(J434)&gt;0,1,0)</f>
        <v>0</v>
      </c>
    </row>
    <row r="959" spans="1:24" ht="15" customHeight="1" x14ac:dyDescent="0.25">
      <c r="A959" s="308"/>
      <c r="B959" s="1438" t="s">
        <v>1388</v>
      </c>
      <c r="C959" s="1439"/>
      <c r="D959" s="1439"/>
      <c r="E959" s="1439"/>
      <c r="F959" s="1439"/>
      <c r="G959" s="1439"/>
      <c r="H959" s="1382" t="str">
        <f>IF(OR(V959&gt;0,W959&gt;0),"Error!","")</f>
        <v/>
      </c>
      <c r="I959" s="1380" t="str">
        <f>IF(AND(T959=U959,U959&gt;0),"N.A.",IF(S959=T959,"Yes","No"))</f>
        <v>No</v>
      </c>
      <c r="J959" s="1450">
        <f>O959</f>
        <v>6</v>
      </c>
      <c r="K959" s="1451"/>
      <c r="L959" s="1454">
        <f>P959+Q959</f>
        <v>0</v>
      </c>
      <c r="M959" s="93"/>
      <c r="N959" s="965"/>
      <c r="O959" s="962">
        <f>O461</f>
        <v>6</v>
      </c>
      <c r="P959" s="962">
        <f>P461</f>
        <v>0</v>
      </c>
      <c r="Q959" s="962">
        <f>Q461</f>
        <v>0</v>
      </c>
      <c r="R959" s="962"/>
      <c r="S959" s="962">
        <f>S461</f>
        <v>0</v>
      </c>
      <c r="T959" s="962">
        <f>T461</f>
        <v>1</v>
      </c>
      <c r="U959" s="962">
        <f>U461</f>
        <v>0</v>
      </c>
      <c r="V959" s="962">
        <f>V461</f>
        <v>0</v>
      </c>
      <c r="W959" s="962">
        <f>IF(LEN(J461)&gt;0,1,0)</f>
        <v>0</v>
      </c>
    </row>
    <row r="960" spans="1:24" ht="15" customHeight="1" x14ac:dyDescent="0.25">
      <c r="A960" s="308"/>
      <c r="B960" s="1448"/>
      <c r="C960" s="1672"/>
      <c r="D960" s="1672"/>
      <c r="E960" s="1672"/>
      <c r="F960" s="1672"/>
      <c r="G960" s="1672"/>
      <c r="H960" s="1652"/>
      <c r="I960" s="1671"/>
      <c r="J960" s="1653"/>
      <c r="K960" s="1673"/>
      <c r="L960" s="1638"/>
      <c r="M960" s="93"/>
      <c r="N960" s="965"/>
      <c r="O960" s="962"/>
      <c r="P960" s="962"/>
      <c r="Q960" s="962"/>
      <c r="R960" s="962"/>
      <c r="S960" s="962"/>
      <c r="T960" s="962"/>
      <c r="U960" s="962"/>
      <c r="V960" s="962"/>
      <c r="W960" s="962"/>
    </row>
    <row r="961" spans="1:30" ht="6" customHeight="1" x14ac:dyDescent="0.25">
      <c r="A961" s="308"/>
      <c r="B961" s="1442"/>
      <c r="C961" s="1441"/>
      <c r="D961" s="1441"/>
      <c r="E961" s="1441"/>
      <c r="F961" s="1441"/>
      <c r="G961" s="1441"/>
      <c r="H961" s="1383"/>
      <c r="I961" s="1381"/>
      <c r="J961" s="1456"/>
      <c r="K961" s="1453"/>
      <c r="L961" s="1457"/>
      <c r="M961" s="93"/>
      <c r="N961" s="965"/>
      <c r="O961" s="963"/>
      <c r="P961" s="963"/>
      <c r="Q961" s="963"/>
      <c r="R961" s="962"/>
      <c r="S961" s="963"/>
      <c r="T961" s="963"/>
      <c r="U961" s="963"/>
      <c r="V961" s="963"/>
      <c r="W961" s="962"/>
    </row>
    <row r="962" spans="1:30" ht="15.75" customHeight="1" x14ac:dyDescent="0.25">
      <c r="A962" s="308"/>
      <c r="B962" s="1438" t="s">
        <v>81</v>
      </c>
      <c r="C962" s="1439"/>
      <c r="D962" s="1439"/>
      <c r="E962" s="1439"/>
      <c r="F962" s="1439"/>
      <c r="G962" s="1439"/>
      <c r="H962" s="1382" t="str">
        <f>IF(OR(V962&gt;0,W962&gt;0),"Error!","")</f>
        <v/>
      </c>
      <c r="I962" s="1380" t="str">
        <f>IF(AND(T962=U962,U962&gt;0),"N.A.",IF(S962=T962,"Yes","No"))</f>
        <v>No</v>
      </c>
      <c r="J962" s="1450">
        <f>O962</f>
        <v>4</v>
      </c>
      <c r="K962" s="1451"/>
      <c r="L962" s="1454">
        <f>P962+Q962</f>
        <v>0</v>
      </c>
      <c r="M962" s="93"/>
      <c r="N962" s="965"/>
      <c r="O962" s="962">
        <f>O505</f>
        <v>4</v>
      </c>
      <c r="P962" s="962">
        <f>P505</f>
        <v>0</v>
      </c>
      <c r="Q962" s="962">
        <f>Q505</f>
        <v>0</v>
      </c>
      <c r="R962" s="962"/>
      <c r="S962" s="962">
        <f>S505</f>
        <v>0</v>
      </c>
      <c r="T962" s="962">
        <f>T505</f>
        <v>1</v>
      </c>
      <c r="U962" s="962">
        <f>U505</f>
        <v>0</v>
      </c>
      <c r="V962" s="962">
        <f>V505</f>
        <v>0</v>
      </c>
      <c r="W962" s="962">
        <f>IF(LEN(J505)&gt;0,1,0)</f>
        <v>0</v>
      </c>
    </row>
    <row r="963" spans="1:30" ht="15.75" customHeight="1" x14ac:dyDescent="0.25">
      <c r="A963" s="308"/>
      <c r="B963" s="1442"/>
      <c r="C963" s="1441"/>
      <c r="D963" s="1441"/>
      <c r="E963" s="1441"/>
      <c r="F963" s="1441"/>
      <c r="G963" s="1441"/>
      <c r="H963" s="1383"/>
      <c r="I963" s="1381"/>
      <c r="J963" s="1456"/>
      <c r="K963" s="1453"/>
      <c r="L963" s="1457"/>
      <c r="M963" s="93"/>
      <c r="N963" s="965"/>
      <c r="O963" s="963"/>
      <c r="P963" s="963"/>
      <c r="Q963" s="963"/>
      <c r="R963" s="962"/>
      <c r="S963" s="963"/>
      <c r="T963" s="963"/>
      <c r="U963" s="963"/>
      <c r="V963" s="963"/>
      <c r="W963" s="962"/>
    </row>
    <row r="964" spans="1:30" ht="15.75" customHeight="1" x14ac:dyDescent="0.25">
      <c r="A964" s="308"/>
      <c r="B964" s="1438" t="s">
        <v>1069</v>
      </c>
      <c r="C964" s="1439"/>
      <c r="D964" s="1439"/>
      <c r="E964" s="1439"/>
      <c r="F964" s="1439"/>
      <c r="G964" s="1439"/>
      <c r="H964" s="1382" t="str">
        <f>IF(OR(V964&gt;0,W964&gt;0),"Error!","")</f>
        <v/>
      </c>
      <c r="I964" s="1380" t="str">
        <f>IF(AND(T964=U964,U964&gt;0),"N.A.",IF(S964=T964,"Yes","No"))</f>
        <v>No</v>
      </c>
      <c r="J964" s="1450">
        <f>O964</f>
        <v>7</v>
      </c>
      <c r="K964" s="1451"/>
      <c r="L964" s="1454">
        <f>P964+Q964</f>
        <v>0</v>
      </c>
      <c r="M964" s="93"/>
      <c r="N964" s="965"/>
      <c r="O964" s="963">
        <f>O526</f>
        <v>7</v>
      </c>
      <c r="P964" s="963">
        <f>P526</f>
        <v>0</v>
      </c>
      <c r="Q964" s="963">
        <f>Q526</f>
        <v>0</v>
      </c>
      <c r="R964" s="962"/>
      <c r="S964" s="963">
        <f>S526</f>
        <v>0</v>
      </c>
      <c r="T964" s="963">
        <f>T526</f>
        <v>1</v>
      </c>
      <c r="U964" s="963">
        <f>U526</f>
        <v>0</v>
      </c>
      <c r="V964" s="963">
        <f>V526</f>
        <v>0</v>
      </c>
      <c r="W964" s="962">
        <f>IF(LEN(J526)&gt;0,1,0)</f>
        <v>0</v>
      </c>
      <c r="X964" s="17" t="s">
        <v>930</v>
      </c>
    </row>
    <row r="965" spans="1:30" ht="15.75" customHeight="1" x14ac:dyDescent="0.25">
      <c r="A965" s="308"/>
      <c r="B965" s="1442"/>
      <c r="C965" s="1441"/>
      <c r="D965" s="1441"/>
      <c r="E965" s="1441"/>
      <c r="F965" s="1441"/>
      <c r="G965" s="1441"/>
      <c r="H965" s="1383"/>
      <c r="I965" s="1381"/>
      <c r="J965" s="1456"/>
      <c r="K965" s="1453"/>
      <c r="L965" s="1457"/>
      <c r="M965" s="93"/>
      <c r="N965" s="965"/>
      <c r="O965" s="963"/>
      <c r="P965" s="963"/>
      <c r="Q965" s="963"/>
      <c r="R965" s="962"/>
      <c r="S965" s="963"/>
      <c r="T965" s="963"/>
      <c r="U965" s="963"/>
      <c r="V965" s="963"/>
      <c r="W965" s="962"/>
    </row>
    <row r="966" spans="1:30" ht="15.75" customHeight="1" x14ac:dyDescent="0.25">
      <c r="A966" s="308"/>
      <c r="B966" s="1438" t="s">
        <v>1389</v>
      </c>
      <c r="C966" s="1439"/>
      <c r="D966" s="1439"/>
      <c r="E966" s="1439"/>
      <c r="F966" s="1439"/>
      <c r="G966" s="1439"/>
      <c r="H966" s="1382" t="str">
        <f>IF(OR(V966&gt;0,W966&gt;0),"Error!","")</f>
        <v/>
      </c>
      <c r="I966" s="1380" t="str">
        <f>IF(AND(T966=U966,U966&gt;0),"N.A.",IF(S966=T966,"Yes","No"))</f>
        <v>No</v>
      </c>
      <c r="J966" s="1450">
        <f>O966</f>
        <v>10</v>
      </c>
      <c r="K966" s="1451"/>
      <c r="L966" s="1454">
        <f>P966+Q966</f>
        <v>0</v>
      </c>
      <c r="M966" s="93"/>
      <c r="N966" s="965"/>
      <c r="O966" s="963">
        <f>O614</f>
        <v>10</v>
      </c>
      <c r="P966" s="963">
        <f>P614</f>
        <v>0</v>
      </c>
      <c r="Q966" s="963">
        <f>Q614</f>
        <v>0</v>
      </c>
      <c r="R966" s="962"/>
      <c r="S966" s="963">
        <f>S614</f>
        <v>0</v>
      </c>
      <c r="T966" s="963">
        <f>T614</f>
        <v>1</v>
      </c>
      <c r="U966" s="963">
        <f>U614</f>
        <v>0</v>
      </c>
      <c r="V966" s="963">
        <f>V614</f>
        <v>0</v>
      </c>
      <c r="W966" s="962">
        <f>IF(LEN(J614)&gt;0,1,0)</f>
        <v>0</v>
      </c>
      <c r="X966" s="17" t="s">
        <v>933</v>
      </c>
    </row>
    <row r="967" spans="1:30" ht="15.75" customHeight="1" x14ac:dyDescent="0.25">
      <c r="A967" s="308"/>
      <c r="B967" s="1442"/>
      <c r="C967" s="1441"/>
      <c r="D967" s="1441"/>
      <c r="E967" s="1441"/>
      <c r="F967" s="1441"/>
      <c r="G967" s="1441"/>
      <c r="H967" s="1383"/>
      <c r="I967" s="1381"/>
      <c r="J967" s="1456"/>
      <c r="K967" s="1453"/>
      <c r="L967" s="1457"/>
      <c r="M967" s="93"/>
      <c r="N967" s="965"/>
      <c r="O967" s="963"/>
      <c r="P967" s="963"/>
      <c r="Q967" s="963"/>
      <c r="R967" s="962"/>
      <c r="S967" s="963"/>
      <c r="T967" s="963"/>
      <c r="U967" s="963"/>
      <c r="V967" s="963"/>
      <c r="W967" s="962"/>
    </row>
    <row r="968" spans="1:30" ht="15.75" customHeight="1" x14ac:dyDescent="0.25">
      <c r="A968" s="308"/>
      <c r="B968" s="1438" t="s">
        <v>1390</v>
      </c>
      <c r="C968" s="1439"/>
      <c r="D968" s="1439"/>
      <c r="E968" s="1439"/>
      <c r="F968" s="1439"/>
      <c r="G968" s="1439"/>
      <c r="H968" s="1382" t="str">
        <f>IF(OR(V968&gt;0,W968&gt;0),"Error!","")</f>
        <v/>
      </c>
      <c r="I968" s="1380" t="str">
        <f>IF(AND(T968=U968,U968&gt;0),"N.A.",IF(S968=T968,"Yes","No"))</f>
        <v>No</v>
      </c>
      <c r="J968" s="1450">
        <f>O968</f>
        <v>5</v>
      </c>
      <c r="K968" s="1451"/>
      <c r="L968" s="1454">
        <f>P968+Q968</f>
        <v>0</v>
      </c>
      <c r="M968" s="93"/>
      <c r="N968" s="965"/>
      <c r="O968" s="963">
        <f>O783</f>
        <v>5</v>
      </c>
      <c r="P968" s="963">
        <f>P783</f>
        <v>0</v>
      </c>
      <c r="Q968" s="963">
        <f>Q783</f>
        <v>0</v>
      </c>
      <c r="R968" s="962"/>
      <c r="S968" s="963">
        <f>S783</f>
        <v>0</v>
      </c>
      <c r="T968" s="963">
        <f>T783</f>
        <v>1</v>
      </c>
      <c r="U968" s="963">
        <f>U783</f>
        <v>0</v>
      </c>
      <c r="V968" s="963">
        <f>V783</f>
        <v>0</v>
      </c>
      <c r="W968" s="962">
        <f>IF(LEN(J783)&gt;0,1,0)</f>
        <v>0</v>
      </c>
      <c r="X968" s="17" t="s">
        <v>933</v>
      </c>
    </row>
    <row r="969" spans="1:30" ht="15.75" x14ac:dyDescent="0.25">
      <c r="A969" s="308"/>
      <c r="B969" s="1440"/>
      <c r="C969" s="1441"/>
      <c r="D969" s="1441"/>
      <c r="E969" s="1441"/>
      <c r="F969" s="1441"/>
      <c r="G969" s="1441"/>
      <c r="H969" s="1447"/>
      <c r="I969" s="1381"/>
      <c r="J969" s="1452"/>
      <c r="K969" s="1453"/>
      <c r="L969" s="1455"/>
      <c r="M969" s="93"/>
      <c r="N969" s="965"/>
      <c r="O969" s="963"/>
      <c r="P969" s="963"/>
      <c r="Q969" s="963"/>
      <c r="R969" s="962"/>
      <c r="S969" s="963"/>
      <c r="T969" s="963"/>
      <c r="U969" s="963"/>
      <c r="V969" s="963"/>
      <c r="W969" s="962"/>
    </row>
    <row r="970" spans="1:30" ht="15.75" customHeight="1" x14ac:dyDescent="0.25">
      <c r="A970" s="308"/>
      <c r="B970" s="1448" t="s">
        <v>1387</v>
      </c>
      <c r="C970" s="1449"/>
      <c r="D970" s="1449"/>
      <c r="E970" s="1449"/>
      <c r="F970" s="1449"/>
      <c r="G970" s="1449"/>
      <c r="H970" s="1382" t="str">
        <f>IF(OR(V970&gt;0,W970&gt;0),"Error!","")</f>
        <v/>
      </c>
      <c r="I970" s="1380" t="str">
        <f>IF(AND(T970=U970,U970&gt;0),"N.A.",IF(S970=T970,"Yes","No"))</f>
        <v>No</v>
      </c>
      <c r="J970" s="1450">
        <f>O970</f>
        <v>5</v>
      </c>
      <c r="K970" s="1451"/>
      <c r="L970" s="1454">
        <f>P970+Q970</f>
        <v>0</v>
      </c>
      <c r="M970" s="93"/>
      <c r="N970" s="965"/>
      <c r="O970" s="963">
        <f>O841</f>
        <v>5</v>
      </c>
      <c r="P970" s="963">
        <f>P841</f>
        <v>0</v>
      </c>
      <c r="Q970" s="963">
        <f>Q841</f>
        <v>0</v>
      </c>
      <c r="R970" s="962"/>
      <c r="S970" s="963">
        <f>S841</f>
        <v>0</v>
      </c>
      <c r="T970" s="963">
        <f>T841</f>
        <v>1</v>
      </c>
      <c r="U970" s="963">
        <f>U841</f>
        <v>0</v>
      </c>
      <c r="V970" s="963">
        <f>V841</f>
        <v>0</v>
      </c>
      <c r="W970" s="962">
        <f>IF(LEN(J841)&gt;0,1,0)</f>
        <v>0</v>
      </c>
    </row>
    <row r="971" spans="1:30" ht="15.75" customHeight="1" x14ac:dyDescent="0.25">
      <c r="A971" s="308"/>
      <c r="B971" s="1448"/>
      <c r="C971" s="1449"/>
      <c r="D971" s="1449"/>
      <c r="E971" s="1449"/>
      <c r="F971" s="1449"/>
      <c r="G971" s="1449"/>
      <c r="H971" s="1447"/>
      <c r="I971" s="1381"/>
      <c r="J971" s="1452"/>
      <c r="K971" s="1453"/>
      <c r="L971" s="1455"/>
      <c r="M971" s="93"/>
      <c r="N971" s="965"/>
      <c r="O971" s="963"/>
      <c r="P971" s="963"/>
      <c r="Q971" s="963"/>
      <c r="R971" s="962"/>
      <c r="S971" s="963"/>
      <c r="T971" s="963"/>
      <c r="U971" s="963"/>
      <c r="V971" s="963"/>
      <c r="W971" s="962"/>
    </row>
    <row r="972" spans="1:30" ht="15.75" x14ac:dyDescent="0.25">
      <c r="A972" s="308"/>
      <c r="B972" s="1433" t="s">
        <v>164</v>
      </c>
      <c r="C972" s="1434"/>
      <c r="D972" s="1434"/>
      <c r="E972" s="1434"/>
      <c r="F972" s="1434"/>
      <c r="G972" s="1434"/>
      <c r="H972" s="1435"/>
      <c r="I972" s="196"/>
      <c r="J972" s="1465">
        <f>ROUND(SUM(J947:K971),2)</f>
        <v>101</v>
      </c>
      <c r="K972" s="1465"/>
      <c r="L972" s="609">
        <f>SUM(L947:L971)</f>
        <v>0</v>
      </c>
      <c r="M972" s="93"/>
      <c r="N972" s="965"/>
      <c r="O972" s="966">
        <f>SUM(O947:O971)</f>
        <v>101</v>
      </c>
      <c r="P972" s="966">
        <f>SUM(P947:P971)</f>
        <v>0</v>
      </c>
      <c r="Q972" s="966">
        <f>SUM(Q947:Q971)</f>
        <v>0</v>
      </c>
      <c r="R972" s="962"/>
      <c r="S972" s="966">
        <f>SUM(S947:S971)</f>
        <v>0</v>
      </c>
      <c r="T972" s="966">
        <f>SUM(T947:T971)</f>
        <v>15</v>
      </c>
      <c r="U972" s="966">
        <f>SUM(U947:U971)</f>
        <v>0</v>
      </c>
      <c r="V972" s="966">
        <f>SUM(V947:V971)</f>
        <v>0</v>
      </c>
      <c r="W972" s="962"/>
    </row>
    <row r="973" spans="1:30" x14ac:dyDescent="0.2">
      <c r="A973" s="308"/>
      <c r="B973" s="129"/>
      <c r="C973" s="7"/>
      <c r="D973" s="7"/>
      <c r="E973" s="7"/>
      <c r="F973" s="7"/>
      <c r="G973" s="7"/>
      <c r="H973" s="212" t="str">
        <f>IF(OR(H947="Error!",H949="Error!",H950="Error!",H952="Error!",H955="Error!",H956="Error!",H957="Error!",H958="Error!",H959="Error!",H962="Error!",H964="Error!",H966="Error!",H968="Error!"),"Error? Please check if 'N.A.' is correctly selected","")</f>
        <v/>
      </c>
      <c r="I973" s="7"/>
      <c r="J973" s="7"/>
      <c r="K973" s="7"/>
      <c r="L973" s="87"/>
      <c r="O973" s="17" t="s">
        <v>1353</v>
      </c>
      <c r="P973" s="17"/>
      <c r="Q973" s="17"/>
    </row>
    <row r="974" spans="1:30" s="149" customFormat="1" ht="15" customHeight="1" x14ac:dyDescent="0.25">
      <c r="A974" s="450"/>
      <c r="B974" s="1467"/>
      <c r="C974" s="1467"/>
      <c r="D974" s="1467"/>
      <c r="E974" s="1467"/>
      <c r="F974" s="1467"/>
      <c r="G974" s="1467"/>
      <c r="H974" s="1467"/>
      <c r="I974" s="1467"/>
      <c r="J974" s="1467"/>
      <c r="K974" s="1467"/>
      <c r="L974" s="1467"/>
      <c r="M974" s="177"/>
      <c r="N974" s="148"/>
      <c r="O974" s="661">
        <f>SUM(O947:O963)+IF($U964=0,O964,0)+IF($U966=0,O966,0)+IF($U968=0,O968,0)+IF($U970=0,O970,0)</f>
        <v>101</v>
      </c>
      <c r="P974" s="661">
        <f>SUM(P947:P963)+IF($U964=0,P964,0)+IF($U966=0,P966,0)+IF($U968=0,P968,0)+IF($U970=0,P970,0)</f>
        <v>0</v>
      </c>
      <c r="Q974" s="661">
        <f>SUM(Q947:Q963)+IF($U964=0,Q964,0)+IF($U966=0,Q966,0)+IF($U968=0,Q968,0)+IF($U970=0,Q970,0)</f>
        <v>0</v>
      </c>
      <c r="R974" s="17"/>
      <c r="S974" s="148"/>
      <c r="T974" s="148"/>
      <c r="U974" s="148"/>
      <c r="V974" s="148"/>
      <c r="W974" s="148"/>
      <c r="X974" s="17"/>
      <c r="Y974" s="927"/>
      <c r="Z974" s="538"/>
      <c r="AA974" s="1003"/>
      <c r="AB974" s="525"/>
      <c r="AC974" s="525"/>
      <c r="AD974" s="525"/>
    </row>
    <row r="975" spans="1:30" x14ac:dyDescent="0.2">
      <c r="A975" s="325" t="s">
        <v>428</v>
      </c>
      <c r="B975" s="129"/>
      <c r="C975" s="7"/>
      <c r="D975" s="7"/>
      <c r="E975" s="7"/>
      <c r="F975" s="7"/>
      <c r="G975" s="7"/>
      <c r="H975" s="7"/>
      <c r="I975" s="7"/>
      <c r="J975" s="7"/>
      <c r="K975" s="7"/>
      <c r="L975" s="87"/>
      <c r="O975" s="692">
        <f>SUM(P974:Q974)/O974</f>
        <v>0</v>
      </c>
      <c r="P975" s="4" t="s">
        <v>1104</v>
      </c>
    </row>
    <row r="976" spans="1:30" s="149" customFormat="1" ht="12.75" x14ac:dyDescent="0.2">
      <c r="A976" s="902" t="s">
        <v>167</v>
      </c>
      <c r="B976" s="1444" t="s">
        <v>1003</v>
      </c>
      <c r="C976" s="1444"/>
      <c r="D976" s="1444"/>
      <c r="E976" s="1444"/>
      <c r="F976" s="1444"/>
      <c r="G976" s="1444"/>
      <c r="H976" s="1444"/>
      <c r="I976" s="1444"/>
      <c r="J976" s="1444"/>
      <c r="K976" s="1444"/>
      <c r="L976" s="1444"/>
      <c r="M976" s="177"/>
      <c r="N976" s="148"/>
      <c r="O976" s="147"/>
      <c r="P976" s="148"/>
      <c r="Q976" s="148"/>
      <c r="R976" s="148"/>
      <c r="S976" s="148"/>
      <c r="T976" s="148"/>
      <c r="U976" s="148"/>
      <c r="V976" s="148"/>
      <c r="W976" s="148"/>
      <c r="X976" s="967"/>
      <c r="Y976" s="927"/>
      <c r="Z976" s="538"/>
      <c r="AA976" s="1003"/>
      <c r="AB976" s="525"/>
      <c r="AC976" s="525"/>
      <c r="AD976" s="525"/>
    </row>
    <row r="977" spans="1:30" s="149" customFormat="1" ht="12.75" x14ac:dyDescent="0.2">
      <c r="A977" s="902"/>
      <c r="B977" s="1444"/>
      <c r="C977" s="1444"/>
      <c r="D977" s="1444"/>
      <c r="E977" s="1444"/>
      <c r="F977" s="1444"/>
      <c r="G977" s="1444"/>
      <c r="H977" s="1444"/>
      <c r="I977" s="1444"/>
      <c r="J977" s="1444"/>
      <c r="K977" s="1444"/>
      <c r="L977" s="1444"/>
      <c r="M977" s="177"/>
      <c r="N977" s="148"/>
      <c r="O977" s="147"/>
      <c r="P977" s="148"/>
      <c r="Q977" s="148"/>
      <c r="R977" s="148"/>
      <c r="S977" s="148"/>
      <c r="T977" s="148"/>
      <c r="U977" s="148"/>
      <c r="V977" s="148"/>
      <c r="W977" s="148"/>
      <c r="X977" s="967"/>
      <c r="Y977" s="927"/>
      <c r="Z977" s="538"/>
      <c r="AA977" s="1003"/>
      <c r="AB977" s="525"/>
      <c r="AC977" s="525"/>
      <c r="AD977" s="525"/>
    </row>
    <row r="978" spans="1:30" s="149" customFormat="1" ht="21.75" customHeight="1" x14ac:dyDescent="0.2">
      <c r="A978" s="902"/>
      <c r="B978" s="1444"/>
      <c r="C978" s="1444"/>
      <c r="D978" s="1444"/>
      <c r="E978" s="1444"/>
      <c r="F978" s="1444"/>
      <c r="G978" s="1444"/>
      <c r="H978" s="1444"/>
      <c r="I978" s="1444"/>
      <c r="J978" s="1444"/>
      <c r="K978" s="1444"/>
      <c r="L978" s="1444"/>
      <c r="M978" s="177"/>
      <c r="N978" s="148"/>
      <c r="O978" s="147"/>
      <c r="P978" s="148"/>
      <c r="Q978" s="148"/>
      <c r="R978" s="148"/>
      <c r="S978" s="148"/>
      <c r="T978" s="148"/>
      <c r="U978" s="148"/>
      <c r="V978" s="148"/>
      <c r="W978" s="148"/>
      <c r="X978" s="967"/>
      <c r="Y978" s="927"/>
      <c r="Z978" s="538"/>
      <c r="AA978" s="1003"/>
      <c r="AB978" s="525"/>
      <c r="AC978" s="525"/>
      <c r="AD978" s="525"/>
    </row>
    <row r="979" spans="1:30" s="149" customFormat="1" ht="12.75" x14ac:dyDescent="0.2">
      <c r="A979" s="902"/>
      <c r="B979" s="903"/>
      <c r="C979" s="903"/>
      <c r="D979" s="903"/>
      <c r="E979" s="903"/>
      <c r="F979" s="903"/>
      <c r="G979" s="903"/>
      <c r="H979" s="903"/>
      <c r="I979" s="903"/>
      <c r="J979" s="903"/>
      <c r="K979" s="903"/>
      <c r="L979" s="903"/>
      <c r="M979" s="177"/>
      <c r="N979" s="148"/>
      <c r="O979" s="147"/>
      <c r="P979" s="148"/>
      <c r="Q979" s="148"/>
      <c r="R979" s="148"/>
      <c r="S979" s="148"/>
      <c r="T979" s="148"/>
      <c r="U979" s="148"/>
      <c r="V979" s="148"/>
      <c r="W979" s="148"/>
      <c r="X979" s="967"/>
      <c r="Y979" s="927"/>
      <c r="Z979" s="538"/>
      <c r="AA979" s="1003"/>
      <c r="AB979" s="525"/>
      <c r="AC979" s="525"/>
      <c r="AD979" s="525"/>
    </row>
    <row r="980" spans="1:30" s="149" customFormat="1" ht="16.5" customHeight="1" x14ac:dyDescent="0.2">
      <c r="A980" s="902" t="s">
        <v>168</v>
      </c>
      <c r="B980" s="1446" t="s">
        <v>1039</v>
      </c>
      <c r="C980" s="1446"/>
      <c r="D980" s="1446"/>
      <c r="E980" s="1446"/>
      <c r="F980" s="1446"/>
      <c r="G980" s="1446"/>
      <c r="H980" s="1446"/>
      <c r="I980" s="1446"/>
      <c r="J980" s="1446"/>
      <c r="K980" s="1446"/>
      <c r="L980" s="1446"/>
      <c r="M980" s="177"/>
      <c r="N980" s="148"/>
      <c r="O980" s="147"/>
      <c r="P980" s="148"/>
      <c r="Q980" s="148"/>
      <c r="R980" s="148"/>
      <c r="S980" s="148"/>
      <c r="T980" s="148"/>
      <c r="U980" s="148"/>
      <c r="V980" s="148"/>
      <c r="W980" s="148"/>
      <c r="X980" s="967"/>
      <c r="Y980" s="927"/>
      <c r="Z980" s="538"/>
      <c r="AA980" s="1003"/>
      <c r="AB980" s="525"/>
      <c r="AC980" s="525"/>
      <c r="AD980" s="525"/>
    </row>
    <row r="981" spans="1:30" s="149" customFormat="1" ht="16.5" customHeight="1" x14ac:dyDescent="0.2">
      <c r="A981" s="902"/>
      <c r="B981" s="1446"/>
      <c r="C981" s="1446"/>
      <c r="D981" s="1446"/>
      <c r="E981" s="1446"/>
      <c r="F981" s="1446"/>
      <c r="G981" s="1446"/>
      <c r="H981" s="1446"/>
      <c r="I981" s="1446"/>
      <c r="J981" s="1446"/>
      <c r="K981" s="1446"/>
      <c r="L981" s="1446"/>
      <c r="M981" s="177"/>
      <c r="N981" s="148"/>
      <c r="O981" s="147"/>
      <c r="P981" s="148"/>
      <c r="Q981" s="148"/>
      <c r="R981" s="148"/>
      <c r="S981" s="148"/>
      <c r="T981" s="148"/>
      <c r="U981" s="148"/>
      <c r="V981" s="148"/>
      <c r="W981" s="148"/>
      <c r="X981" s="967"/>
      <c r="Y981" s="927"/>
      <c r="Z981" s="538"/>
      <c r="AA981" s="1003"/>
      <c r="AB981" s="525"/>
      <c r="AC981" s="525"/>
      <c r="AD981" s="525"/>
    </row>
    <row r="982" spans="1:30" s="149" customFormat="1" ht="12.75" x14ac:dyDescent="0.2">
      <c r="A982" s="902"/>
      <c r="B982" s="1446"/>
      <c r="C982" s="1446"/>
      <c r="D982" s="1446"/>
      <c r="E982" s="1446"/>
      <c r="F982" s="1446"/>
      <c r="G982" s="1446"/>
      <c r="H982" s="1446"/>
      <c r="I982" s="1446"/>
      <c r="J982" s="1446"/>
      <c r="K982" s="1446"/>
      <c r="L982" s="1446"/>
      <c r="M982" s="177"/>
      <c r="N982" s="148"/>
      <c r="O982" s="147"/>
      <c r="P982" s="148"/>
      <c r="Q982" s="148"/>
      <c r="R982" s="148"/>
      <c r="S982" s="148"/>
      <c r="T982" s="148"/>
      <c r="U982" s="148"/>
      <c r="V982" s="148"/>
      <c r="W982" s="148"/>
      <c r="X982" s="967"/>
      <c r="Y982" s="927"/>
      <c r="Z982" s="538"/>
      <c r="AA982" s="1003"/>
      <c r="AB982" s="525"/>
      <c r="AC982" s="525"/>
      <c r="AD982" s="525"/>
    </row>
    <row r="983" spans="1:30" s="149" customFormat="1" ht="12.75" x14ac:dyDescent="0.2">
      <c r="A983" s="902" t="s">
        <v>169</v>
      </c>
      <c r="B983" s="1446" t="s">
        <v>1385</v>
      </c>
      <c r="C983" s="1446"/>
      <c r="D983" s="1446"/>
      <c r="E983" s="1446"/>
      <c r="F983" s="1446"/>
      <c r="G983" s="1446"/>
      <c r="H983" s="1446"/>
      <c r="I983" s="1446"/>
      <c r="J983" s="1446"/>
      <c r="K983" s="1446"/>
      <c r="L983" s="1446"/>
      <c r="M983" s="177"/>
      <c r="N983" s="148"/>
      <c r="O983" s="147"/>
      <c r="P983" s="148"/>
      <c r="Q983" s="148"/>
      <c r="R983" s="148"/>
      <c r="S983" s="148"/>
      <c r="T983" s="148"/>
      <c r="U983" s="148"/>
      <c r="V983" s="148"/>
      <c r="W983" s="148"/>
      <c r="X983" s="967"/>
      <c r="Y983" s="927"/>
      <c r="Z983" s="538"/>
      <c r="AA983" s="1003"/>
      <c r="AB983" s="525"/>
      <c r="AC983" s="525"/>
      <c r="AD983" s="525"/>
    </row>
    <row r="984" spans="1:30" s="149" customFormat="1" ht="12.75" x14ac:dyDescent="0.2">
      <c r="A984" s="902"/>
      <c r="B984" s="1446"/>
      <c r="C984" s="1446"/>
      <c r="D984" s="1446"/>
      <c r="E984" s="1446"/>
      <c r="F984" s="1446"/>
      <c r="G984" s="1446"/>
      <c r="H984" s="1446"/>
      <c r="I984" s="1446"/>
      <c r="J984" s="1446"/>
      <c r="K984" s="1446"/>
      <c r="L984" s="1446"/>
      <c r="M984" s="177"/>
      <c r="N984" s="148"/>
      <c r="O984" s="147"/>
      <c r="P984" s="148"/>
      <c r="Q984" s="148"/>
      <c r="R984" s="148"/>
      <c r="S984" s="148"/>
      <c r="T984" s="148"/>
      <c r="U984" s="148"/>
      <c r="V984" s="148"/>
      <c r="W984" s="148"/>
      <c r="X984" s="967"/>
      <c r="Y984" s="927"/>
      <c r="Z984" s="538"/>
      <c r="AA984" s="1003"/>
      <c r="AB984" s="525"/>
      <c r="AC984" s="525"/>
      <c r="AD984" s="525"/>
    </row>
    <row r="985" spans="1:30" s="149" customFormat="1" ht="12.75" x14ac:dyDescent="0.2">
      <c r="A985" s="902"/>
      <c r="B985" s="1446"/>
      <c r="C985" s="1446"/>
      <c r="D985" s="1446"/>
      <c r="E985" s="1446"/>
      <c r="F985" s="1446"/>
      <c r="G985" s="1446"/>
      <c r="H985" s="1446"/>
      <c r="I985" s="1446"/>
      <c r="J985" s="1446"/>
      <c r="K985" s="1446"/>
      <c r="L985" s="1446"/>
      <c r="M985" s="177"/>
      <c r="N985" s="148"/>
      <c r="O985" s="147"/>
      <c r="P985" s="148"/>
      <c r="Q985" s="148"/>
      <c r="R985" s="148"/>
      <c r="S985" s="148"/>
      <c r="T985" s="148"/>
      <c r="U985" s="148"/>
      <c r="V985" s="148"/>
      <c r="W985" s="148"/>
      <c r="X985" s="967"/>
      <c r="Y985" s="927"/>
      <c r="Z985" s="538"/>
      <c r="AA985" s="1003"/>
      <c r="AB985" s="525"/>
      <c r="AC985" s="525"/>
      <c r="AD985" s="525"/>
    </row>
    <row r="986" spans="1:30" s="149" customFormat="1" ht="12.75" x14ac:dyDescent="0.2">
      <c r="A986" s="902"/>
      <c r="B986" s="1446"/>
      <c r="C986" s="1446"/>
      <c r="D986" s="1446"/>
      <c r="E986" s="1446"/>
      <c r="F986" s="1446"/>
      <c r="G986" s="1446"/>
      <c r="H986" s="1446"/>
      <c r="I986" s="1446"/>
      <c r="J986" s="1446"/>
      <c r="K986" s="1446"/>
      <c r="L986" s="1446"/>
      <c r="M986" s="177"/>
      <c r="N986" s="148"/>
      <c r="O986" s="147"/>
      <c r="P986" s="148"/>
      <c r="Q986" s="148"/>
      <c r="R986" s="148"/>
      <c r="S986" s="148"/>
      <c r="T986" s="148"/>
      <c r="U986" s="148"/>
      <c r="V986" s="148"/>
      <c r="W986" s="148"/>
      <c r="X986" s="967"/>
      <c r="Y986" s="927"/>
      <c r="Z986" s="538"/>
      <c r="AA986" s="1003"/>
      <c r="AB986" s="525"/>
      <c r="AC986" s="525"/>
      <c r="AD986" s="525"/>
    </row>
    <row r="987" spans="1:30" s="149" customFormat="1" ht="17.25" customHeight="1" x14ac:dyDescent="0.2">
      <c r="A987" s="902"/>
      <c r="B987" s="1446"/>
      <c r="C987" s="1446"/>
      <c r="D987" s="1446"/>
      <c r="E987" s="1446"/>
      <c r="F987" s="1446"/>
      <c r="G987" s="1446"/>
      <c r="H987" s="1446"/>
      <c r="I987" s="1446"/>
      <c r="J987" s="1446"/>
      <c r="K987" s="1446"/>
      <c r="L987" s="1446"/>
      <c r="M987" s="177"/>
      <c r="N987" s="148"/>
      <c r="O987" s="147"/>
      <c r="P987" s="148"/>
      <c r="Q987" s="148"/>
      <c r="R987" s="148"/>
      <c r="S987" s="148"/>
      <c r="T987" s="148"/>
      <c r="U987" s="148"/>
      <c r="V987" s="148"/>
      <c r="W987" s="148"/>
      <c r="X987" s="967"/>
      <c r="Y987" s="927"/>
      <c r="Z987" s="538"/>
      <c r="AA987" s="1003"/>
      <c r="AB987" s="525"/>
      <c r="AC987" s="525"/>
      <c r="AD987" s="525"/>
    </row>
    <row r="988" spans="1:30" s="149" customFormat="1" ht="12.75" x14ac:dyDescent="0.2">
      <c r="A988" s="902"/>
      <c r="B988" s="797"/>
      <c r="C988" s="797"/>
      <c r="D988" s="797"/>
      <c r="E988" s="797"/>
      <c r="F988" s="797"/>
      <c r="G988" s="797"/>
      <c r="H988" s="797"/>
      <c r="I988" s="797"/>
      <c r="J988" s="797"/>
      <c r="K988" s="797"/>
      <c r="L988" s="797"/>
      <c r="M988" s="177"/>
      <c r="N988" s="148"/>
      <c r="O988" s="147"/>
      <c r="P988" s="148"/>
      <c r="Q988" s="148"/>
      <c r="R988" s="148"/>
      <c r="S988" s="148"/>
      <c r="T988" s="148"/>
      <c r="U988" s="148"/>
      <c r="V988" s="148"/>
      <c r="W988" s="148"/>
      <c r="X988" s="967"/>
      <c r="Y988" s="927"/>
      <c r="Z988" s="538"/>
      <c r="AA988" s="1003"/>
      <c r="AB988" s="525"/>
      <c r="AC988" s="525"/>
      <c r="AD988" s="525"/>
    </row>
    <row r="989" spans="1:30" s="149" customFormat="1" ht="12.75" x14ac:dyDescent="0.2">
      <c r="A989" s="902" t="s">
        <v>247</v>
      </c>
      <c r="B989" s="1443" t="s">
        <v>274</v>
      </c>
      <c r="C989" s="1445"/>
      <c r="D989" s="1445"/>
      <c r="E989" s="1445"/>
      <c r="F989" s="1445"/>
      <c r="G989" s="1445"/>
      <c r="H989" s="1445"/>
      <c r="I989" s="1445"/>
      <c r="J989" s="1445"/>
      <c r="K989" s="1445"/>
      <c r="L989" s="1445"/>
      <c r="M989" s="177"/>
      <c r="N989" s="148"/>
      <c r="O989" s="147"/>
      <c r="P989" s="148"/>
      <c r="Q989" s="148"/>
      <c r="R989" s="148"/>
      <c r="S989" s="148"/>
      <c r="T989" s="148"/>
      <c r="U989" s="148"/>
      <c r="V989" s="148"/>
      <c r="W989" s="148"/>
      <c r="X989" s="967"/>
      <c r="Y989" s="927"/>
      <c r="Z989" s="538"/>
      <c r="AA989" s="1003"/>
      <c r="AB989" s="525"/>
      <c r="AC989" s="525"/>
      <c r="AD989" s="525"/>
    </row>
    <row r="990" spans="1:30" s="149" customFormat="1" ht="12.75" x14ac:dyDescent="0.2">
      <c r="A990" s="902"/>
      <c r="B990" s="919"/>
      <c r="C990" s="920"/>
      <c r="D990" s="920"/>
      <c r="E990" s="920"/>
      <c r="F990" s="920"/>
      <c r="G990" s="920"/>
      <c r="H990" s="920"/>
      <c r="I990" s="920"/>
      <c r="J990" s="920"/>
      <c r="K990" s="920"/>
      <c r="L990" s="920"/>
      <c r="M990" s="177"/>
      <c r="N990" s="148"/>
      <c r="O990" s="147"/>
      <c r="P990" s="148"/>
      <c r="Q990" s="148"/>
      <c r="R990" s="148"/>
      <c r="S990" s="148"/>
      <c r="T990" s="148"/>
      <c r="U990" s="148"/>
      <c r="V990" s="148"/>
      <c r="W990" s="148"/>
      <c r="X990" s="967"/>
      <c r="Y990" s="927"/>
      <c r="Z990" s="538"/>
      <c r="AA990" s="1003"/>
      <c r="AB990" s="525"/>
      <c r="AC990" s="525"/>
      <c r="AD990" s="525"/>
    </row>
    <row r="991" spans="1:30" s="149" customFormat="1" ht="12.75" x14ac:dyDescent="0.2">
      <c r="A991" s="902" t="s">
        <v>248</v>
      </c>
      <c r="B991" s="1444" t="s">
        <v>1095</v>
      </c>
      <c r="C991" s="1444"/>
      <c r="D991" s="1444"/>
      <c r="E991" s="1444"/>
      <c r="F991" s="1444"/>
      <c r="G991" s="1444"/>
      <c r="H991" s="1444"/>
      <c r="I991" s="1444"/>
      <c r="J991" s="1444"/>
      <c r="K991" s="1444"/>
      <c r="L991" s="1444"/>
      <c r="M991" s="177"/>
      <c r="N991" s="148"/>
      <c r="O991" s="147"/>
      <c r="P991" s="148"/>
      <c r="Q991" s="148"/>
      <c r="R991" s="148"/>
      <c r="S991" s="148"/>
      <c r="T991" s="148"/>
      <c r="U991" s="148"/>
      <c r="V991" s="148"/>
      <c r="W991" s="148"/>
      <c r="X991" s="967"/>
      <c r="Y991" s="927"/>
      <c r="Z991" s="538"/>
      <c r="AA991" s="1003"/>
      <c r="AB991" s="525"/>
      <c r="AC991" s="525"/>
      <c r="AD991" s="525"/>
    </row>
    <row r="992" spans="1:30" s="149" customFormat="1" ht="12.75" x14ac:dyDescent="0.2">
      <c r="A992" s="902"/>
      <c r="B992" s="1444"/>
      <c r="C992" s="1444"/>
      <c r="D992" s="1444"/>
      <c r="E992" s="1444"/>
      <c r="F992" s="1444"/>
      <c r="G992" s="1444"/>
      <c r="H992" s="1444"/>
      <c r="I992" s="1444"/>
      <c r="J992" s="1444"/>
      <c r="K992" s="1444"/>
      <c r="L992" s="1444"/>
      <c r="M992" s="177"/>
      <c r="N992" s="148"/>
      <c r="O992" s="147"/>
      <c r="P992" s="148"/>
      <c r="Q992" s="148"/>
      <c r="R992" s="148"/>
      <c r="S992" s="148"/>
      <c r="T992" s="148"/>
      <c r="U992" s="148"/>
      <c r="V992" s="148"/>
      <c r="W992" s="148"/>
      <c r="X992" s="967"/>
      <c r="Y992" s="927"/>
      <c r="Z992" s="538"/>
      <c r="AA992" s="1003"/>
      <c r="AB992" s="525"/>
      <c r="AC992" s="525"/>
      <c r="AD992" s="525"/>
    </row>
    <row r="993" spans="1:30" s="149" customFormat="1" ht="12.75" x14ac:dyDescent="0.2">
      <c r="A993" s="902"/>
      <c r="B993" s="1444"/>
      <c r="C993" s="1444"/>
      <c r="D993" s="1444"/>
      <c r="E993" s="1444"/>
      <c r="F993" s="1444"/>
      <c r="G993" s="1444"/>
      <c r="H993" s="1444"/>
      <c r="I993" s="1444"/>
      <c r="J993" s="1444"/>
      <c r="K993" s="1444"/>
      <c r="L993" s="1444"/>
      <c r="M993" s="177"/>
      <c r="N993" s="148"/>
      <c r="O993" s="147"/>
      <c r="P993" s="148"/>
      <c r="Q993" s="148"/>
      <c r="R993" s="148"/>
      <c r="S993" s="148"/>
      <c r="T993" s="148"/>
      <c r="U993" s="148"/>
      <c r="V993" s="148"/>
      <c r="W993" s="148"/>
      <c r="X993" s="967"/>
      <c r="Y993" s="927"/>
      <c r="Z993" s="538"/>
      <c r="AA993" s="1003"/>
      <c r="AB993" s="525"/>
      <c r="AC993" s="525"/>
      <c r="AD993" s="525"/>
    </row>
    <row r="994" spans="1:30" s="149" customFormat="1" ht="12.75" x14ac:dyDescent="0.2">
      <c r="A994" s="902"/>
      <c r="B994" s="903"/>
      <c r="C994" s="903"/>
      <c r="D994" s="903"/>
      <c r="E994" s="903"/>
      <c r="F994" s="903"/>
      <c r="G994" s="903"/>
      <c r="H994" s="903"/>
      <c r="I994" s="903"/>
      <c r="J994" s="903"/>
      <c r="K994" s="903"/>
      <c r="L994" s="903"/>
      <c r="M994" s="177"/>
      <c r="N994" s="148"/>
      <c r="O994" s="147"/>
      <c r="P994" s="148"/>
      <c r="Q994" s="148"/>
      <c r="R994" s="148"/>
      <c r="S994" s="148"/>
      <c r="T994" s="148"/>
      <c r="U994" s="148"/>
      <c r="V994" s="148"/>
      <c r="W994" s="148"/>
      <c r="X994" s="967"/>
      <c r="Y994" s="927"/>
      <c r="Z994" s="538"/>
      <c r="AA994" s="1003"/>
      <c r="AB994" s="525"/>
      <c r="AC994" s="525"/>
      <c r="AD994" s="525"/>
    </row>
    <row r="995" spans="1:30" s="149" customFormat="1" ht="12.75" x14ac:dyDescent="0.2">
      <c r="A995" s="902" t="s">
        <v>250</v>
      </c>
      <c r="B995" s="1443" t="s">
        <v>249</v>
      </c>
      <c r="C995" s="1443"/>
      <c r="D995" s="1443"/>
      <c r="E995" s="1443"/>
      <c r="F995" s="1443"/>
      <c r="G995" s="1443"/>
      <c r="H995" s="1443"/>
      <c r="I995" s="1443"/>
      <c r="J995" s="1443"/>
      <c r="K995" s="1443"/>
      <c r="L995" s="1443"/>
      <c r="M995" s="177"/>
      <c r="N995" s="148"/>
      <c r="O995" s="147"/>
      <c r="P995" s="148"/>
      <c r="Q995" s="148"/>
      <c r="R995" s="148"/>
      <c r="S995" s="148"/>
      <c r="T995" s="148"/>
      <c r="U995" s="148"/>
      <c r="V995" s="148"/>
      <c r="W995" s="148"/>
      <c r="X995" s="967"/>
      <c r="Y995" s="927"/>
      <c r="Z995" s="538"/>
      <c r="AA995" s="1003"/>
      <c r="AB995" s="525"/>
      <c r="AC995" s="525"/>
      <c r="AD995" s="525"/>
    </row>
    <row r="996" spans="1:30" s="149" customFormat="1" ht="12.75" x14ac:dyDescent="0.2">
      <c r="A996" s="902"/>
      <c r="B996" s="919"/>
      <c r="C996" s="919"/>
      <c r="D996" s="919"/>
      <c r="E996" s="919"/>
      <c r="F996" s="919"/>
      <c r="G996" s="919"/>
      <c r="H996" s="919"/>
      <c r="I996" s="919"/>
      <c r="J996" s="919"/>
      <c r="K996" s="919"/>
      <c r="L996" s="919"/>
      <c r="M996" s="177"/>
      <c r="N996" s="148"/>
      <c r="O996" s="147"/>
      <c r="P996" s="148"/>
      <c r="Q996" s="148"/>
      <c r="R996" s="148"/>
      <c r="S996" s="148"/>
      <c r="T996" s="148"/>
      <c r="U996" s="148"/>
      <c r="V996" s="148"/>
      <c r="W996" s="148"/>
      <c r="X996" s="967"/>
      <c r="Y996" s="927"/>
      <c r="Z996" s="538"/>
      <c r="AA996" s="1003"/>
      <c r="AB996" s="525"/>
      <c r="AC996" s="525"/>
      <c r="AD996" s="525"/>
    </row>
    <row r="997" spans="1:30" s="149" customFormat="1" ht="12.75" x14ac:dyDescent="0.2">
      <c r="A997" s="902" t="s">
        <v>805</v>
      </c>
      <c r="B997" s="1446" t="s">
        <v>535</v>
      </c>
      <c r="C997" s="1446"/>
      <c r="D997" s="1446"/>
      <c r="E997" s="1446"/>
      <c r="F997" s="1446"/>
      <c r="G997" s="1446"/>
      <c r="H997" s="1446"/>
      <c r="I997" s="1446"/>
      <c r="J997" s="1446"/>
      <c r="K997" s="1446"/>
      <c r="L997" s="1446"/>
      <c r="M997" s="177"/>
      <c r="N997" s="148"/>
      <c r="O997" s="147"/>
      <c r="P997" s="148"/>
      <c r="Q997" s="148"/>
      <c r="R997" s="148"/>
      <c r="S997" s="148"/>
      <c r="T997" s="148"/>
      <c r="U997" s="148"/>
      <c r="V997" s="148"/>
      <c r="W997" s="148"/>
      <c r="X997" s="967"/>
      <c r="Y997" s="927"/>
      <c r="Z997" s="538"/>
      <c r="AA997" s="1003"/>
      <c r="AB997" s="525"/>
      <c r="AC997" s="525"/>
      <c r="AD997" s="525"/>
    </row>
    <row r="998" spans="1:30" s="149" customFormat="1" ht="12.75" x14ac:dyDescent="0.2">
      <c r="A998" s="902"/>
      <c r="B998" s="1446"/>
      <c r="C998" s="1446"/>
      <c r="D998" s="1446"/>
      <c r="E998" s="1446"/>
      <c r="F998" s="1446"/>
      <c r="G998" s="1446"/>
      <c r="H998" s="1446"/>
      <c r="I998" s="1446"/>
      <c r="J998" s="1446"/>
      <c r="K998" s="1446"/>
      <c r="L998" s="1446"/>
      <c r="M998" s="177"/>
      <c r="N998" s="148"/>
      <c r="O998" s="147"/>
      <c r="P998" s="148"/>
      <c r="Q998" s="148"/>
      <c r="R998" s="148"/>
      <c r="S998" s="148"/>
      <c r="T998" s="148"/>
      <c r="U998" s="148"/>
      <c r="V998" s="148"/>
      <c r="W998" s="148"/>
      <c r="X998" s="967"/>
      <c r="Y998" s="927"/>
      <c r="Z998" s="538"/>
      <c r="AA998" s="1003"/>
      <c r="AB998" s="525"/>
      <c r="AC998" s="525"/>
      <c r="AD998" s="525"/>
    </row>
    <row r="999" spans="1:30" s="149" customFormat="1" ht="12.75" x14ac:dyDescent="0.2">
      <c r="A999" s="902"/>
      <c r="B999" s="903"/>
      <c r="C999" s="903"/>
      <c r="D999" s="903"/>
      <c r="E999" s="903"/>
      <c r="F999" s="903"/>
      <c r="G999" s="903"/>
      <c r="H999" s="903"/>
      <c r="I999" s="903"/>
      <c r="J999" s="903"/>
      <c r="K999" s="903"/>
      <c r="L999" s="903"/>
      <c r="M999" s="177"/>
      <c r="N999" s="148"/>
      <c r="O999" s="147"/>
      <c r="P999" s="148"/>
      <c r="Q999" s="148"/>
      <c r="R999" s="148"/>
      <c r="S999" s="148"/>
      <c r="T999" s="148"/>
      <c r="U999" s="148"/>
      <c r="V999" s="148"/>
      <c r="W999" s="148"/>
      <c r="X999" s="967"/>
      <c r="Y999" s="927"/>
      <c r="Z999" s="538"/>
      <c r="AA999" s="1003"/>
      <c r="AB999" s="525"/>
      <c r="AC999" s="525"/>
      <c r="AD999" s="525"/>
    </row>
    <row r="1000" spans="1:30" s="149" customFormat="1" ht="12.75" x14ac:dyDescent="0.2">
      <c r="A1000" s="902" t="s">
        <v>806</v>
      </c>
      <c r="B1000" s="919" t="s">
        <v>1094</v>
      </c>
      <c r="C1000" s="919"/>
      <c r="D1000" s="919"/>
      <c r="E1000" s="919"/>
      <c r="F1000" s="919"/>
      <c r="G1000" s="919"/>
      <c r="H1000" s="919"/>
      <c r="I1000" s="919"/>
      <c r="J1000" s="919"/>
      <c r="K1000" s="919"/>
      <c r="L1000" s="919"/>
      <c r="M1000" s="177"/>
      <c r="N1000" s="148"/>
      <c r="O1000" s="147"/>
      <c r="P1000" s="148"/>
      <c r="Q1000" s="148"/>
      <c r="R1000" s="148"/>
      <c r="S1000" s="148"/>
      <c r="T1000" s="148"/>
      <c r="U1000" s="148"/>
      <c r="V1000" s="148"/>
      <c r="W1000" s="148"/>
      <c r="X1000" s="967"/>
      <c r="Y1000" s="927"/>
      <c r="Z1000" s="538"/>
      <c r="AA1000" s="1003"/>
      <c r="AB1000" s="525"/>
      <c r="AC1000" s="525"/>
      <c r="AD1000" s="525"/>
    </row>
    <row r="1001" spans="1:30" s="149" customFormat="1" ht="12.75" x14ac:dyDescent="0.2">
      <c r="A1001" s="902"/>
      <c r="B1001" s="919"/>
      <c r="C1001" s="919"/>
      <c r="D1001" s="919"/>
      <c r="E1001" s="919"/>
      <c r="F1001" s="919"/>
      <c r="G1001" s="919"/>
      <c r="H1001" s="919"/>
      <c r="I1001" s="919"/>
      <c r="J1001" s="919"/>
      <c r="K1001" s="919"/>
      <c r="L1001" s="919"/>
      <c r="M1001" s="177"/>
      <c r="N1001" s="148"/>
      <c r="O1001" s="147"/>
      <c r="P1001" s="148"/>
      <c r="Q1001" s="148"/>
      <c r="R1001" s="148"/>
      <c r="S1001" s="148"/>
      <c r="T1001" s="148"/>
      <c r="U1001" s="148"/>
      <c r="V1001" s="148"/>
      <c r="W1001" s="148"/>
      <c r="X1001" s="967"/>
      <c r="Y1001" s="927"/>
      <c r="Z1001" s="538"/>
      <c r="AA1001" s="1003"/>
      <c r="AB1001" s="525"/>
      <c r="AC1001" s="525"/>
      <c r="AD1001" s="525"/>
    </row>
    <row r="1002" spans="1:30" s="149" customFormat="1" ht="16.5" customHeight="1" x14ac:dyDescent="0.2">
      <c r="A1002" s="902" t="s">
        <v>808</v>
      </c>
      <c r="B1002" s="1446" t="s">
        <v>807</v>
      </c>
      <c r="C1002" s="1446"/>
      <c r="D1002" s="1446"/>
      <c r="E1002" s="1446"/>
      <c r="F1002" s="1446"/>
      <c r="G1002" s="1446"/>
      <c r="H1002" s="1446"/>
      <c r="I1002" s="1446"/>
      <c r="J1002" s="1446"/>
      <c r="K1002" s="1446"/>
      <c r="L1002" s="1446"/>
      <c r="M1002" s="177"/>
      <c r="N1002" s="148"/>
      <c r="O1002" s="147"/>
      <c r="P1002" s="148"/>
      <c r="Q1002" s="148"/>
      <c r="R1002" s="148"/>
      <c r="S1002" s="148"/>
      <c r="T1002" s="148"/>
      <c r="U1002" s="148"/>
      <c r="V1002" s="148"/>
      <c r="W1002" s="148"/>
      <c r="X1002" s="967"/>
      <c r="Y1002" s="927"/>
      <c r="Z1002" s="538"/>
      <c r="AA1002" s="1003"/>
      <c r="AB1002" s="525"/>
      <c r="AC1002" s="525"/>
      <c r="AD1002" s="525"/>
    </row>
    <row r="1003" spans="1:30" s="149" customFormat="1" ht="16.5" customHeight="1" x14ac:dyDescent="0.2">
      <c r="A1003" s="902"/>
      <c r="B1003" s="1446"/>
      <c r="C1003" s="1446"/>
      <c r="D1003" s="1446"/>
      <c r="E1003" s="1446"/>
      <c r="F1003" s="1446"/>
      <c r="G1003" s="1446"/>
      <c r="H1003" s="1446"/>
      <c r="I1003" s="1446"/>
      <c r="J1003" s="1446"/>
      <c r="K1003" s="1446"/>
      <c r="L1003" s="1446"/>
      <c r="M1003" s="177"/>
      <c r="N1003" s="148"/>
      <c r="O1003" s="147"/>
      <c r="P1003" s="148"/>
      <c r="Q1003" s="148"/>
      <c r="R1003" s="148"/>
      <c r="S1003" s="148"/>
      <c r="T1003" s="148"/>
      <c r="U1003" s="148"/>
      <c r="V1003" s="148"/>
      <c r="W1003" s="148"/>
      <c r="X1003" s="967"/>
      <c r="Y1003" s="927"/>
      <c r="Z1003" s="538"/>
      <c r="AA1003" s="1003"/>
      <c r="AB1003" s="525"/>
      <c r="AC1003" s="525"/>
      <c r="AD1003" s="525"/>
    </row>
    <row r="1004" spans="1:30" s="149" customFormat="1" ht="16.5" customHeight="1" x14ac:dyDescent="0.2">
      <c r="A1004" s="902"/>
      <c r="B1004" s="1446"/>
      <c r="C1004" s="1446"/>
      <c r="D1004" s="1446"/>
      <c r="E1004" s="1446"/>
      <c r="F1004" s="1446"/>
      <c r="G1004" s="1446"/>
      <c r="H1004" s="1446"/>
      <c r="I1004" s="1446"/>
      <c r="J1004" s="1446"/>
      <c r="K1004" s="1446"/>
      <c r="L1004" s="1446"/>
      <c r="M1004" s="177"/>
      <c r="N1004" s="148"/>
      <c r="O1004" s="147"/>
      <c r="P1004" s="148"/>
      <c r="Q1004" s="148"/>
      <c r="R1004" s="148"/>
      <c r="S1004" s="148"/>
      <c r="T1004" s="148"/>
      <c r="U1004" s="148"/>
      <c r="V1004" s="148"/>
      <c r="W1004" s="148"/>
      <c r="X1004" s="967"/>
      <c r="Y1004" s="927"/>
      <c r="Z1004" s="538"/>
      <c r="AA1004" s="1003"/>
      <c r="AB1004" s="525"/>
      <c r="AC1004" s="525"/>
      <c r="AD1004" s="525"/>
    </row>
    <row r="1005" spans="1:30" s="149" customFormat="1" ht="16.5" customHeight="1" x14ac:dyDescent="0.2">
      <c r="A1005" s="902" t="s">
        <v>809</v>
      </c>
      <c r="B1005" s="1446" t="s">
        <v>1322</v>
      </c>
      <c r="C1005" s="1446"/>
      <c r="D1005" s="1446"/>
      <c r="E1005" s="1446"/>
      <c r="F1005" s="1446"/>
      <c r="G1005" s="1446"/>
      <c r="H1005" s="1446"/>
      <c r="I1005" s="1446"/>
      <c r="J1005" s="1446"/>
      <c r="K1005" s="1446"/>
      <c r="L1005" s="1446"/>
      <c r="M1005" s="177"/>
      <c r="N1005" s="148"/>
      <c r="O1005" s="147"/>
      <c r="P1005" s="148"/>
      <c r="Q1005" s="148"/>
      <c r="R1005" s="148"/>
      <c r="S1005" s="148"/>
      <c r="T1005" s="148"/>
      <c r="U1005" s="148"/>
      <c r="V1005" s="148"/>
      <c r="W1005" s="148"/>
      <c r="X1005" s="967"/>
      <c r="Y1005" s="927"/>
      <c r="Z1005" s="538"/>
      <c r="AA1005" s="1003"/>
      <c r="AB1005" s="525"/>
      <c r="AC1005" s="525"/>
      <c r="AD1005" s="525"/>
    </row>
    <row r="1006" spans="1:30" s="149" customFormat="1" ht="16.5" customHeight="1" x14ac:dyDescent="0.2">
      <c r="A1006" s="902"/>
      <c r="B1006" s="1446"/>
      <c r="C1006" s="1446"/>
      <c r="D1006" s="1446"/>
      <c r="E1006" s="1446"/>
      <c r="F1006" s="1446"/>
      <c r="G1006" s="1446"/>
      <c r="H1006" s="1446"/>
      <c r="I1006" s="1446"/>
      <c r="J1006" s="1446"/>
      <c r="K1006" s="1446"/>
      <c r="L1006" s="1446"/>
      <c r="M1006" s="177"/>
      <c r="N1006" s="148"/>
      <c r="O1006" s="147"/>
      <c r="P1006" s="148"/>
      <c r="Q1006" s="148"/>
      <c r="R1006" s="148"/>
      <c r="S1006" s="148"/>
      <c r="T1006" s="148"/>
      <c r="U1006" s="148"/>
      <c r="V1006" s="148"/>
      <c r="W1006" s="148"/>
      <c r="X1006" s="967"/>
      <c r="Y1006" s="927"/>
      <c r="Z1006" s="538"/>
      <c r="AA1006" s="1003"/>
      <c r="AB1006" s="525"/>
      <c r="AC1006" s="525"/>
      <c r="AD1006" s="525"/>
    </row>
    <row r="1007" spans="1:30" s="149" customFormat="1" ht="12.75" x14ac:dyDescent="0.2">
      <c r="A1007" s="902"/>
      <c r="B1007" s="1446"/>
      <c r="C1007" s="1446"/>
      <c r="D1007" s="1446"/>
      <c r="E1007" s="1446"/>
      <c r="F1007" s="1446"/>
      <c r="G1007" s="1446"/>
      <c r="H1007" s="1446"/>
      <c r="I1007" s="1446"/>
      <c r="J1007" s="1446"/>
      <c r="K1007" s="1446"/>
      <c r="L1007" s="1446"/>
      <c r="M1007" s="177"/>
      <c r="N1007" s="148"/>
      <c r="O1007" s="147"/>
      <c r="P1007" s="148"/>
      <c r="Q1007" s="148"/>
      <c r="R1007" s="148"/>
      <c r="S1007" s="148"/>
      <c r="T1007" s="148"/>
      <c r="U1007" s="148"/>
      <c r="V1007" s="148"/>
      <c r="W1007" s="148"/>
      <c r="X1007" s="967"/>
      <c r="Y1007" s="927"/>
      <c r="Z1007" s="538"/>
      <c r="AA1007" s="1003"/>
      <c r="AB1007" s="525"/>
      <c r="AC1007" s="525"/>
      <c r="AD1007" s="525"/>
    </row>
    <row r="1008" spans="1:30" s="149" customFormat="1" ht="12.75" x14ac:dyDescent="0.2">
      <c r="A1008" s="902"/>
      <c r="B1008" s="797"/>
      <c r="C1008" s="797"/>
      <c r="D1008" s="797"/>
      <c r="E1008" s="797"/>
      <c r="F1008" s="797"/>
      <c r="G1008" s="797"/>
      <c r="H1008" s="797"/>
      <c r="I1008" s="797"/>
      <c r="J1008" s="797"/>
      <c r="K1008" s="797"/>
      <c r="L1008" s="797"/>
      <c r="M1008" s="177"/>
      <c r="N1008" s="148"/>
      <c r="O1008" s="147"/>
      <c r="P1008" s="148"/>
      <c r="Q1008" s="148"/>
      <c r="R1008" s="148"/>
      <c r="S1008" s="148"/>
      <c r="T1008" s="148"/>
      <c r="U1008" s="148"/>
      <c r="V1008" s="148"/>
      <c r="W1008" s="148"/>
      <c r="X1008" s="967"/>
      <c r="Y1008" s="927"/>
      <c r="Z1008" s="538"/>
      <c r="AA1008" s="1003"/>
      <c r="AB1008" s="525"/>
      <c r="AC1008" s="525"/>
      <c r="AD1008" s="525"/>
    </row>
    <row r="1009" spans="1:30" s="149" customFormat="1" ht="16.5" customHeight="1" x14ac:dyDescent="0.2">
      <c r="A1009" s="902" t="s">
        <v>906</v>
      </c>
      <c r="B1009" s="1446" t="s">
        <v>1091</v>
      </c>
      <c r="C1009" s="1446"/>
      <c r="D1009" s="1446"/>
      <c r="E1009" s="1446"/>
      <c r="F1009" s="1446"/>
      <c r="G1009" s="1446"/>
      <c r="H1009" s="1446"/>
      <c r="I1009" s="1446"/>
      <c r="J1009" s="1446"/>
      <c r="K1009" s="1446"/>
      <c r="L1009" s="1446"/>
      <c r="M1009" s="177"/>
      <c r="N1009" s="148"/>
      <c r="O1009" s="147"/>
      <c r="P1009" s="148"/>
      <c r="Q1009" s="148"/>
      <c r="R1009" s="148"/>
      <c r="S1009" s="148"/>
      <c r="T1009" s="148"/>
      <c r="U1009" s="148"/>
      <c r="V1009" s="148"/>
      <c r="W1009" s="148"/>
      <c r="X1009" s="967"/>
      <c r="Y1009" s="927"/>
      <c r="Z1009" s="538"/>
      <c r="AA1009" s="1003"/>
      <c r="AB1009" s="525"/>
      <c r="AC1009" s="525"/>
      <c r="AD1009" s="525"/>
    </row>
    <row r="1010" spans="1:30" s="149" customFormat="1" ht="16.5" customHeight="1" x14ac:dyDescent="0.2">
      <c r="A1010" s="902"/>
      <c r="B1010" s="1446"/>
      <c r="C1010" s="1446"/>
      <c r="D1010" s="1446"/>
      <c r="E1010" s="1446"/>
      <c r="F1010" s="1446"/>
      <c r="G1010" s="1446"/>
      <c r="H1010" s="1446"/>
      <c r="I1010" s="1446"/>
      <c r="J1010" s="1446"/>
      <c r="K1010" s="1446"/>
      <c r="L1010" s="1446"/>
      <c r="M1010" s="177"/>
      <c r="N1010" s="148"/>
      <c r="O1010" s="147"/>
      <c r="P1010" s="148"/>
      <c r="Q1010" s="148"/>
      <c r="R1010" s="148"/>
      <c r="S1010" s="148"/>
      <c r="T1010" s="148"/>
      <c r="U1010" s="148"/>
      <c r="V1010" s="148"/>
      <c r="W1010" s="148"/>
      <c r="X1010" s="967"/>
      <c r="Y1010" s="927"/>
      <c r="Z1010" s="538"/>
      <c r="AA1010" s="1003"/>
      <c r="AB1010" s="525"/>
      <c r="AC1010" s="525"/>
      <c r="AD1010" s="525"/>
    </row>
    <row r="1011" spans="1:30" s="149" customFormat="1" ht="16.5" customHeight="1" x14ac:dyDescent="0.2">
      <c r="A1011" s="902"/>
      <c r="B1011" s="1446"/>
      <c r="C1011" s="1446"/>
      <c r="D1011" s="1446"/>
      <c r="E1011" s="1446"/>
      <c r="F1011" s="1446"/>
      <c r="G1011" s="1446"/>
      <c r="H1011" s="1446"/>
      <c r="I1011" s="1446"/>
      <c r="J1011" s="1446"/>
      <c r="K1011" s="1446"/>
      <c r="L1011" s="1446"/>
      <c r="M1011" s="177"/>
      <c r="N1011" s="148"/>
      <c r="O1011" s="147"/>
      <c r="P1011" s="148"/>
      <c r="Q1011" s="148"/>
      <c r="R1011" s="148"/>
      <c r="S1011" s="148"/>
      <c r="T1011" s="148"/>
      <c r="U1011" s="148"/>
      <c r="V1011" s="148"/>
      <c r="W1011" s="148"/>
      <c r="X1011" s="967"/>
      <c r="Y1011" s="927"/>
      <c r="Z1011" s="538"/>
      <c r="AA1011" s="1003"/>
      <c r="AB1011" s="525"/>
      <c r="AC1011" s="525"/>
      <c r="AD1011" s="525"/>
    </row>
    <row r="1012" spans="1:30" x14ac:dyDescent="0.2">
      <c r="A1012" s="789"/>
      <c r="B1012" s="1446"/>
      <c r="C1012" s="1446"/>
      <c r="D1012" s="1446"/>
      <c r="E1012" s="1446"/>
      <c r="F1012" s="1446"/>
      <c r="G1012" s="1446"/>
      <c r="H1012" s="1446"/>
      <c r="I1012" s="1446"/>
      <c r="J1012" s="1446"/>
      <c r="K1012" s="1446"/>
      <c r="L1012" s="1446"/>
    </row>
    <row r="1013" spans="1:30" ht="14.25" customHeight="1" x14ac:dyDescent="0.2">
      <c r="A1013" s="902" t="s">
        <v>907</v>
      </c>
      <c r="B1013" s="1446" t="s">
        <v>909</v>
      </c>
      <c r="C1013" s="1446"/>
      <c r="D1013" s="1446"/>
      <c r="E1013" s="1446"/>
      <c r="F1013" s="1446"/>
      <c r="G1013" s="1446"/>
      <c r="H1013" s="1446"/>
      <c r="I1013" s="1446"/>
      <c r="J1013" s="1446"/>
      <c r="K1013" s="1446"/>
      <c r="L1013" s="1446"/>
    </row>
    <row r="1014" spans="1:30" x14ac:dyDescent="0.2">
      <c r="A1014" s="789"/>
      <c r="B1014" s="1446"/>
      <c r="C1014" s="1446"/>
      <c r="D1014" s="1446"/>
      <c r="E1014" s="1446"/>
      <c r="F1014" s="1446"/>
      <c r="G1014" s="1446"/>
      <c r="H1014" s="1446"/>
      <c r="I1014" s="1446"/>
      <c r="J1014" s="1446"/>
      <c r="K1014" s="1446"/>
      <c r="L1014" s="1446"/>
    </row>
    <row r="1015" spans="1:30" ht="14.25" customHeight="1" x14ac:dyDescent="0.2">
      <c r="A1015" s="902" t="s">
        <v>908</v>
      </c>
      <c r="B1015" s="1446" t="s">
        <v>1386</v>
      </c>
      <c r="C1015" s="1446"/>
      <c r="D1015" s="1446"/>
      <c r="E1015" s="1446"/>
      <c r="F1015" s="1446"/>
      <c r="G1015" s="1446"/>
      <c r="H1015" s="1446"/>
      <c r="I1015" s="1446"/>
      <c r="J1015" s="1446"/>
      <c r="K1015" s="1446"/>
      <c r="L1015" s="1446"/>
    </row>
    <row r="1016" spans="1:30" x14ac:dyDescent="0.2">
      <c r="A1016" s="789"/>
      <c r="B1016" s="1446"/>
      <c r="C1016" s="1446"/>
      <c r="D1016" s="1446"/>
      <c r="E1016" s="1446"/>
      <c r="F1016" s="1446"/>
      <c r="G1016" s="1446"/>
      <c r="H1016" s="1446"/>
      <c r="I1016" s="1446"/>
      <c r="J1016" s="1446"/>
      <c r="K1016" s="1446"/>
      <c r="L1016" s="1446"/>
    </row>
    <row r="1017" spans="1:30" x14ac:dyDescent="0.2">
      <c r="B1017" s="557" t="s">
        <v>595</v>
      </c>
      <c r="C1017" s="558"/>
      <c r="D1017" s="558"/>
      <c r="E1017" s="558"/>
      <c r="F1017" s="558"/>
      <c r="G1017" s="558"/>
      <c r="H1017" s="556"/>
      <c r="I1017" s="559"/>
      <c r="J1017" s="544"/>
      <c r="K1017" s="544"/>
      <c r="L1017" s="545"/>
      <c r="M1017" s="75"/>
      <c r="N1017" s="76"/>
      <c r="P1017" s="8"/>
      <c r="Q1017" s="8"/>
      <c r="R1017" s="8"/>
      <c r="S1017" s="8"/>
      <c r="T1017" s="8"/>
      <c r="U1017" s="8"/>
      <c r="V1017" s="8"/>
      <c r="X1017" s="108"/>
      <c r="Z1017" s="18"/>
      <c r="AB1017" s="2"/>
      <c r="AC1017" s="2"/>
      <c r="AD1017" s="2"/>
    </row>
    <row r="1018" spans="1:30" ht="98.25" customHeight="1" x14ac:dyDescent="0.2">
      <c r="B1018" s="1216" t="str">
        <f>CONCATENATE("Not selected [",J972-L972,"]")</f>
        <v>Not selected [101]</v>
      </c>
      <c r="C1018" s="1217"/>
      <c r="D1018" s="1402" t="str">
        <f>X16&amp;X29&amp;X217&amp;X257&amp;X296&amp;X309&amp;X330&amp;X404&amp;X436&amp;X463&amp;X507&amp;X533&amp;X621&amp;X790&amp;X850</f>
        <v xml:space="preserve">S1.1, S1.2, S1.3, S2.1, S2.2, S2.3a, S2.3b, S2.3c, S2.3d, S2.4, S2.5, S2.8, S2.6, S2.7, S2.9, S2.10, S2.11a, S2.11b, S2.11c, S2.11d, S3.1a, S3.1b, S3.2, S3.3, S3.4, S3.5, S3.6, S4.1, S4.2, S4.3, S4.4, S4.5, S4.6, S4.7, S4.8, S4.9, S5.1, S5.2, S5.3, S6.1, S6.2, S6.3, S6.4, S6.5, S6.6 S7.1, S7.2, S7.3, S7.4, S7.5, S7.6, S7.7, S7.8, S8.1, S8.2, S8.3, S8.4, S8.5, S8.6, S8.7, S9.1, S9.2, S9.3, S9.4, S10.1, S10.2, S10.3a, S10.3b, S10.3c, S10.3d, S11.1, S11.2, S11.3, S11.4, S12.1, S12.2, S12.3, S12.4, S12.5, S12.6, S12.7, S13.1, S13.2, S13.3, S13.4, S13.5, S13.6, S13.7, S13.8, S13.9, S13.10, S14.1, S14.2, S14.3, S14.4, S14.5, 15.1, 15.2, 15.3, 15.4, 15.5, </v>
      </c>
      <c r="E1018" s="1402"/>
      <c r="F1018" s="1402"/>
      <c r="G1018" s="1402"/>
      <c r="H1018" s="1402"/>
      <c r="I1018" s="1402"/>
      <c r="J1018" s="1402"/>
      <c r="K1018" s="1402"/>
      <c r="L1018" s="1402"/>
      <c r="M1018" s="75"/>
      <c r="N1018" s="76"/>
      <c r="P1018" s="8"/>
      <c r="Q1018" s="8"/>
      <c r="R1018" s="8"/>
      <c r="S1018" s="8"/>
      <c r="T1018" s="8"/>
      <c r="U1018" s="8"/>
      <c r="V1018" s="8"/>
      <c r="X1018" s="108"/>
      <c r="Z1018" s="18"/>
      <c r="AB1018" s="2"/>
      <c r="AC1018" s="2"/>
      <c r="AD1018" s="2"/>
    </row>
    <row r="1019" spans="1:30" ht="87" customHeight="1" x14ac:dyDescent="0.2">
      <c r="B1019" s="1432" t="str">
        <f>CONCATENATE("N.A (per selection)[",Q972,"]")</f>
        <v>N.A (per selection)[0]</v>
      </c>
      <c r="C1019" s="1432"/>
      <c r="D1019" s="1402" t="str">
        <f>W16&amp;W29&amp;W217&amp;W257&amp;W296&amp;W309&amp;W330&amp;W404&amp;W436&amp;W463&amp;W507&amp;W533&amp;W621&amp;W790&amp;W850</f>
        <v/>
      </c>
      <c r="E1019" s="1402"/>
      <c r="F1019" s="1402"/>
      <c r="G1019" s="1402"/>
      <c r="H1019" s="1402"/>
      <c r="I1019" s="1402"/>
      <c r="J1019" s="1402"/>
      <c r="K1019" s="1402"/>
      <c r="L1019" s="1402"/>
      <c r="M1019" s="75"/>
      <c r="N1019" s="76"/>
      <c r="P1019" s="8"/>
      <c r="Q1019" s="8"/>
      <c r="R1019" s="8"/>
      <c r="S1019" s="8"/>
      <c r="T1019" s="8"/>
      <c r="U1019" s="8"/>
      <c r="V1019" s="8"/>
      <c r="X1019" s="108"/>
      <c r="Z1019" s="18"/>
      <c r="AB1019" s="2"/>
      <c r="AC1019" s="2"/>
      <c r="AD1019" s="2"/>
    </row>
    <row r="1020" spans="1:30" ht="15" customHeight="1" x14ac:dyDescent="0.2">
      <c r="A1020" s="251"/>
      <c r="B1020" s="252"/>
      <c r="C1020" s="252"/>
      <c r="D1020" s="252"/>
      <c r="E1020" s="252"/>
      <c r="F1020" s="252"/>
      <c r="G1020" s="252"/>
      <c r="H1020" s="252"/>
      <c r="I1020" s="252"/>
      <c r="J1020" s="252"/>
      <c r="K1020" s="252"/>
      <c r="L1020" s="252"/>
      <c r="O1020" s="5"/>
    </row>
    <row r="1021" spans="1:30" ht="14.25" customHeight="1" x14ac:dyDescent="0.2">
      <c r="A1021" s="493"/>
      <c r="B1021" s="252"/>
      <c r="C1021" s="252"/>
      <c r="D1021" s="252"/>
      <c r="E1021" s="252"/>
      <c r="F1021" s="252"/>
      <c r="G1021" s="252"/>
      <c r="H1021" s="252"/>
      <c r="I1021" s="252"/>
      <c r="J1021" s="252"/>
      <c r="K1021" s="252"/>
      <c r="L1021" s="252"/>
    </row>
    <row r="1022" spans="1:30" x14ac:dyDescent="0.2">
      <c r="A1022" s="493"/>
      <c r="B1022" s="252"/>
      <c r="C1022" s="252"/>
      <c r="D1022" s="252"/>
      <c r="E1022" s="252"/>
      <c r="F1022" s="252"/>
      <c r="G1022" s="252"/>
      <c r="H1022" s="252"/>
      <c r="I1022" s="252"/>
      <c r="J1022" s="252"/>
      <c r="K1022" s="252"/>
      <c r="L1022" s="252"/>
    </row>
    <row r="1023" spans="1:30" x14ac:dyDescent="0.2">
      <c r="A1023" s="493"/>
      <c r="B1023" s="252"/>
      <c r="C1023" s="252"/>
      <c r="D1023" s="252"/>
      <c r="E1023" s="252"/>
      <c r="F1023" s="252"/>
      <c r="G1023" s="252"/>
      <c r="H1023" s="252"/>
      <c r="I1023" s="252"/>
      <c r="J1023" s="252"/>
      <c r="K1023" s="252"/>
      <c r="L1023" s="252"/>
    </row>
    <row r="1024" spans="1:30" x14ac:dyDescent="0.2">
      <c r="A1024" s="493"/>
      <c r="B1024" s="252"/>
      <c r="C1024" s="252"/>
      <c r="D1024" s="252"/>
      <c r="E1024" s="252"/>
      <c r="F1024" s="252"/>
      <c r="G1024" s="252"/>
      <c r="H1024" s="252"/>
      <c r="I1024" s="252"/>
      <c r="J1024" s="252"/>
      <c r="K1024" s="252"/>
      <c r="L1024" s="252"/>
    </row>
  </sheetData>
  <sheetProtection algorithmName="SHA-512" hashValue="NXlKCNBBODcNXQnstKziQi5L2KVbN2j95G8wE1vPU9hI+PdIOTKcyejUYo+XpFCBlrvWmGo7gQvm7OW0L5SshQ==" saltValue="8HOeMFd+Yp01/NSEU9uZcw==" spinCount="100000" sheet="1" objects="1" scenarios="1"/>
  <customSheetViews>
    <customSheetView guid="{5995A1A3-5354-4C1E-87A2-F9C01D64FBCF}" scale="115" showPageBreaks="1" showGridLines="0" fitToPage="1" printArea="1" hiddenRows="1" hiddenColumns="1" view="pageBreakPreview" topLeftCell="A423">
      <selection activeCell="B423" sqref="B423:N427"/>
      <rowBreaks count="7" manualBreakCount="7">
        <brk id="63" max="32" man="1"/>
        <brk id="114" max="32" man="1"/>
        <brk id="165" max="32" man="1"/>
        <brk id="216" max="32" man="1"/>
        <brk id="265" max="32" man="1"/>
        <brk id="312" max="32" man="1"/>
        <brk id="363" max="32" man="1"/>
      </rowBreaks>
      <pageMargins left="0.70866141732283472" right="0.19685039370078741" top="0.47244094488188981" bottom="0.74803149606299213" header="0.31496062992125984" footer="0.31496062992125984"/>
      <headerFooter>
        <oddFooter>&amp;L&amp;F,  &amp;A&amp;RPage &amp;P</oddFooter>
      </headerFooter>
    </customSheetView>
  </customSheetViews>
  <mergeCells count="678">
    <mergeCell ref="AA177:AA179"/>
    <mergeCell ref="B133:I137"/>
    <mergeCell ref="B138:I139"/>
    <mergeCell ref="B141:I149"/>
    <mergeCell ref="B151:I152"/>
    <mergeCell ref="B153:I156"/>
    <mergeCell ref="B157:I164"/>
    <mergeCell ref="AA878:AA880"/>
    <mergeCell ref="AA790:AA793"/>
    <mergeCell ref="L547:L566"/>
    <mergeCell ref="L567:L584"/>
    <mergeCell ref="L807:L819"/>
    <mergeCell ref="L871:L877"/>
    <mergeCell ref="L878:L921"/>
    <mergeCell ref="B425:I427"/>
    <mergeCell ref="B423:I424"/>
    <mergeCell ref="B260:I263"/>
    <mergeCell ref="B292:I293"/>
    <mergeCell ref="B264:I268"/>
    <mergeCell ref="B301:I302"/>
    <mergeCell ref="C419:I420"/>
    <mergeCell ref="B404:I405"/>
    <mergeCell ref="C481:I481"/>
    <mergeCell ref="B303:I304"/>
    <mergeCell ref="C357:I358"/>
    <mergeCell ref="C359:I359"/>
    <mergeCell ref="C340:I343"/>
    <mergeCell ref="B333:I335"/>
    <mergeCell ref="A434:I435"/>
    <mergeCell ref="A436:A437"/>
    <mergeCell ref="A438:A441"/>
    <mergeCell ref="A448:A458"/>
    <mergeCell ref="A459:A460"/>
    <mergeCell ref="B428:I431"/>
    <mergeCell ref="B432:I433"/>
    <mergeCell ref="B389:I389"/>
    <mergeCell ref="A445:A447"/>
    <mergeCell ref="A442:A444"/>
    <mergeCell ref="A836:A838"/>
    <mergeCell ref="B836:I838"/>
    <mergeCell ref="A517:A520"/>
    <mergeCell ref="B463:I464"/>
    <mergeCell ref="B465:I468"/>
    <mergeCell ref="C705:I706"/>
    <mergeCell ref="D702:I704"/>
    <mergeCell ref="B521:I523"/>
    <mergeCell ref="B661:I661"/>
    <mergeCell ref="B503:I504"/>
    <mergeCell ref="B533:I534"/>
    <mergeCell ref="C492:I495"/>
    <mergeCell ref="B540:I546"/>
    <mergeCell ref="B535:I539"/>
    <mergeCell ref="C473:I473"/>
    <mergeCell ref="C474:I475"/>
    <mergeCell ref="C486:I491"/>
    <mergeCell ref="B517:I520"/>
    <mergeCell ref="B511:I512"/>
    <mergeCell ref="C712:I714"/>
    <mergeCell ref="B777:I780"/>
    <mergeCell ref="C734:I734"/>
    <mergeCell ref="B735:I736"/>
    <mergeCell ref="B737:I741"/>
    <mergeCell ref="I959:I961"/>
    <mergeCell ref="B959:G961"/>
    <mergeCell ref="L768:L776"/>
    <mergeCell ref="L777:L780"/>
    <mergeCell ref="B950:G951"/>
    <mergeCell ref="I952:I954"/>
    <mergeCell ref="J950:K951"/>
    <mergeCell ref="J839:K840"/>
    <mergeCell ref="L839:L840"/>
    <mergeCell ref="C832:I835"/>
    <mergeCell ref="C823:I826"/>
    <mergeCell ref="J941:K941"/>
    <mergeCell ref="D901:I902"/>
    <mergeCell ref="B768:I773"/>
    <mergeCell ref="B774:I776"/>
    <mergeCell ref="L944:L946"/>
    <mergeCell ref="B850:I854"/>
    <mergeCell ref="B957:G957"/>
    <mergeCell ref="J959:K961"/>
    <mergeCell ref="H959:H961"/>
    <mergeCell ref="L859:L866"/>
    <mergeCell ref="C813:I815"/>
    <mergeCell ref="C816:I822"/>
    <mergeCell ref="C827:I829"/>
    <mergeCell ref="C830:I831"/>
    <mergeCell ref="A859:A866"/>
    <mergeCell ref="A867:A870"/>
    <mergeCell ref="J790:K793"/>
    <mergeCell ref="B807:I812"/>
    <mergeCell ref="L797:L802"/>
    <mergeCell ref="B867:I870"/>
    <mergeCell ref="L867:L870"/>
    <mergeCell ref="B871:I875"/>
    <mergeCell ref="A855:A858"/>
    <mergeCell ref="B855:I858"/>
    <mergeCell ref="L855:L858"/>
    <mergeCell ref="B790:I793"/>
    <mergeCell ref="A841:I849"/>
    <mergeCell ref="A850:A854"/>
    <mergeCell ref="A839:A840"/>
    <mergeCell ref="A807:A812"/>
    <mergeCell ref="L952:L954"/>
    <mergeCell ref="L947:L948"/>
    <mergeCell ref="B947:G948"/>
    <mergeCell ref="J958:K958"/>
    <mergeCell ref="A871:A875"/>
    <mergeCell ref="A933:A935"/>
    <mergeCell ref="B859:I859"/>
    <mergeCell ref="C860:I863"/>
    <mergeCell ref="C864:I866"/>
    <mergeCell ref="A936:A937"/>
    <mergeCell ref="C929:I932"/>
    <mergeCell ref="B933:I935"/>
    <mergeCell ref="C878:I879"/>
    <mergeCell ref="D880:I884"/>
    <mergeCell ref="D885:I888"/>
    <mergeCell ref="D899:I900"/>
    <mergeCell ref="D889:I893"/>
    <mergeCell ref="C876:I877"/>
    <mergeCell ref="D903:I908"/>
    <mergeCell ref="A781:A782"/>
    <mergeCell ref="B781:I782"/>
    <mergeCell ref="J781:K782"/>
    <mergeCell ref="L781:L782"/>
    <mergeCell ref="A783:I789"/>
    <mergeCell ref="J783:L783"/>
    <mergeCell ref="L790:L793"/>
    <mergeCell ref="L803:L806"/>
    <mergeCell ref="C732:I732"/>
    <mergeCell ref="A794:A796"/>
    <mergeCell ref="B794:I796"/>
    <mergeCell ref="L794:L796"/>
    <mergeCell ref="B803:I806"/>
    <mergeCell ref="B797:I802"/>
    <mergeCell ref="C753:I756"/>
    <mergeCell ref="C757:I760"/>
    <mergeCell ref="C744:I748"/>
    <mergeCell ref="A790:A793"/>
    <mergeCell ref="C733:I733"/>
    <mergeCell ref="C749:I752"/>
    <mergeCell ref="A803:A806"/>
    <mergeCell ref="A797:A802"/>
    <mergeCell ref="L933:L935"/>
    <mergeCell ref="L936:L937"/>
    <mergeCell ref="J841:L841"/>
    <mergeCell ref="J850:K854"/>
    <mergeCell ref="L850:L854"/>
    <mergeCell ref="L638:L657"/>
    <mergeCell ref="C651:I651"/>
    <mergeCell ref="C652:I652"/>
    <mergeCell ref="C916:I922"/>
    <mergeCell ref="C725:I726"/>
    <mergeCell ref="B839:I840"/>
    <mergeCell ref="C662:I667"/>
    <mergeCell ref="C720:I721"/>
    <mergeCell ref="C722:I724"/>
    <mergeCell ref="B727:I731"/>
    <mergeCell ref="B658:I660"/>
    <mergeCell ref="B638:I641"/>
    <mergeCell ref="B642:I647"/>
    <mergeCell ref="B936:I937"/>
    <mergeCell ref="J936:K937"/>
    <mergeCell ref="C894:I898"/>
    <mergeCell ref="C909:I915"/>
    <mergeCell ref="C923:I928"/>
    <mergeCell ref="L836:L838"/>
    <mergeCell ref="L959:L961"/>
    <mergeCell ref="B955:G955"/>
    <mergeCell ref="B956:G956"/>
    <mergeCell ref="L950:L951"/>
    <mergeCell ref="J956:K956"/>
    <mergeCell ref="J947:K948"/>
    <mergeCell ref="B952:G954"/>
    <mergeCell ref="L761:L767"/>
    <mergeCell ref="L715:L726"/>
    <mergeCell ref="L727:L736"/>
    <mergeCell ref="L737:L741"/>
    <mergeCell ref="L742:L743"/>
    <mergeCell ref="L744:L748"/>
    <mergeCell ref="L749:L752"/>
    <mergeCell ref="B958:G958"/>
    <mergeCell ref="H947:H948"/>
    <mergeCell ref="H952:H954"/>
    <mergeCell ref="J955:K955"/>
    <mergeCell ref="J949:K949"/>
    <mergeCell ref="B949:G949"/>
    <mergeCell ref="H950:H951"/>
    <mergeCell ref="J957:K957"/>
    <mergeCell ref="J952:K954"/>
    <mergeCell ref="I947:I948"/>
    <mergeCell ref="C567:I572"/>
    <mergeCell ref="A612:A613"/>
    <mergeCell ref="A614:I620"/>
    <mergeCell ref="A585:A593"/>
    <mergeCell ref="B594:I597"/>
    <mergeCell ref="C588:I593"/>
    <mergeCell ref="B612:I613"/>
    <mergeCell ref="J612:K613"/>
    <mergeCell ref="A607:A611"/>
    <mergeCell ref="A598:A606"/>
    <mergeCell ref="A594:A597"/>
    <mergeCell ref="J614:L614"/>
    <mergeCell ref="L612:L613"/>
    <mergeCell ref="C576:I581"/>
    <mergeCell ref="B598:I606"/>
    <mergeCell ref="C587:I587"/>
    <mergeCell ref="C761:I767"/>
    <mergeCell ref="B742:I743"/>
    <mergeCell ref="L753:L756"/>
    <mergeCell ref="L658:L714"/>
    <mergeCell ref="D677:I678"/>
    <mergeCell ref="D679:I683"/>
    <mergeCell ref="C684:I690"/>
    <mergeCell ref="C707:I711"/>
    <mergeCell ref="C573:I575"/>
    <mergeCell ref="L621:L623"/>
    <mergeCell ref="L585:L593"/>
    <mergeCell ref="L594:L597"/>
    <mergeCell ref="L598:L606"/>
    <mergeCell ref="L607:L611"/>
    <mergeCell ref="B607:I611"/>
    <mergeCell ref="J621:K623"/>
    <mergeCell ref="B715:I719"/>
    <mergeCell ref="C649:I650"/>
    <mergeCell ref="C670:I673"/>
    <mergeCell ref="C674:I676"/>
    <mergeCell ref="D698:I701"/>
    <mergeCell ref="C668:I669"/>
    <mergeCell ref="B653:B657"/>
    <mergeCell ref="C653:I657"/>
    <mergeCell ref="B585:I586"/>
    <mergeCell ref="L757:L760"/>
    <mergeCell ref="B629:I637"/>
    <mergeCell ref="L629:L637"/>
    <mergeCell ref="L624:L628"/>
    <mergeCell ref="A629:A637"/>
    <mergeCell ref="A624:A628"/>
    <mergeCell ref="B624:I628"/>
    <mergeCell ref="C691:I693"/>
    <mergeCell ref="C694:I694"/>
    <mergeCell ref="D696:I697"/>
    <mergeCell ref="A658:A660"/>
    <mergeCell ref="B621:I623"/>
    <mergeCell ref="A621:A623"/>
    <mergeCell ref="A638:A641"/>
    <mergeCell ref="C648:I648"/>
    <mergeCell ref="C552:I554"/>
    <mergeCell ref="C558:I561"/>
    <mergeCell ref="L478:L485"/>
    <mergeCell ref="A513:A516"/>
    <mergeCell ref="A465:A468"/>
    <mergeCell ref="A505:I506"/>
    <mergeCell ref="C477:I477"/>
    <mergeCell ref="D484:I485"/>
    <mergeCell ref="C479:I480"/>
    <mergeCell ref="J505:L505"/>
    <mergeCell ref="A469:A476"/>
    <mergeCell ref="B478:I478"/>
    <mergeCell ref="L492:L495"/>
    <mergeCell ref="B469:I471"/>
    <mergeCell ref="L486:L491"/>
    <mergeCell ref="C496:I502"/>
    <mergeCell ref="L503:L504"/>
    <mergeCell ref="L496:L502"/>
    <mergeCell ref="L533:L534"/>
    <mergeCell ref="A533:A534"/>
    <mergeCell ref="B524:I525"/>
    <mergeCell ref="C482:I482"/>
    <mergeCell ref="D483:I483"/>
    <mergeCell ref="C562:I566"/>
    <mergeCell ref="J507:K510"/>
    <mergeCell ref="L511:L512"/>
    <mergeCell ref="B507:I510"/>
    <mergeCell ref="L517:L520"/>
    <mergeCell ref="C555:I557"/>
    <mergeCell ref="J524:K525"/>
    <mergeCell ref="L521:L523"/>
    <mergeCell ref="L524:L525"/>
    <mergeCell ref="A526:I532"/>
    <mergeCell ref="A540:A546"/>
    <mergeCell ref="A524:A525"/>
    <mergeCell ref="A521:A523"/>
    <mergeCell ref="A535:A539"/>
    <mergeCell ref="L540:L546"/>
    <mergeCell ref="L535:L539"/>
    <mergeCell ref="A507:A510"/>
    <mergeCell ref="A511:A512"/>
    <mergeCell ref="L513:L516"/>
    <mergeCell ref="B513:I516"/>
    <mergeCell ref="J526:L526"/>
    <mergeCell ref="J533:K534"/>
    <mergeCell ref="B547:I549"/>
    <mergeCell ref="B551:I551"/>
    <mergeCell ref="C582:I584"/>
    <mergeCell ref="L423:L424"/>
    <mergeCell ref="J402:L402"/>
    <mergeCell ref="L414:L422"/>
    <mergeCell ref="A366:A368"/>
    <mergeCell ref="A381:A383"/>
    <mergeCell ref="C371:I371"/>
    <mergeCell ref="C372:I372"/>
    <mergeCell ref="A411:A413"/>
    <mergeCell ref="A414:A422"/>
    <mergeCell ref="B414:I418"/>
    <mergeCell ref="B398:I399"/>
    <mergeCell ref="A404:A405"/>
    <mergeCell ref="C421:I422"/>
    <mergeCell ref="A406:A408"/>
    <mergeCell ref="B409:I410"/>
    <mergeCell ref="A423:A424"/>
    <mergeCell ref="C377:I380"/>
    <mergeCell ref="B411:I413"/>
    <mergeCell ref="A409:A410"/>
    <mergeCell ref="C370:I370"/>
    <mergeCell ref="B381:I383"/>
    <mergeCell ref="B394:I397"/>
    <mergeCell ref="C391:I391"/>
    <mergeCell ref="J434:L434"/>
    <mergeCell ref="L448:L458"/>
    <mergeCell ref="J459:K460"/>
    <mergeCell ref="L445:L447"/>
    <mergeCell ref="B459:I460"/>
    <mergeCell ref="L465:L468"/>
    <mergeCell ref="L469:L476"/>
    <mergeCell ref="C476:I476"/>
    <mergeCell ref="C456:I458"/>
    <mergeCell ref="B442:I444"/>
    <mergeCell ref="B445:I447"/>
    <mergeCell ref="B438:I441"/>
    <mergeCell ref="C450:I452"/>
    <mergeCell ref="C453:I455"/>
    <mergeCell ref="B436:I437"/>
    <mergeCell ref="A461:I462"/>
    <mergeCell ref="C472:I472"/>
    <mergeCell ref="J463:K464"/>
    <mergeCell ref="A303:A304"/>
    <mergeCell ref="A384:A386"/>
    <mergeCell ref="A402:I403"/>
    <mergeCell ref="B344:I345"/>
    <mergeCell ref="B305:I306"/>
    <mergeCell ref="B314:I315"/>
    <mergeCell ref="A330:A332"/>
    <mergeCell ref="A328:I329"/>
    <mergeCell ref="A326:A327"/>
    <mergeCell ref="A307:I308"/>
    <mergeCell ref="A316:A317"/>
    <mergeCell ref="B311:I313"/>
    <mergeCell ref="C360:I360"/>
    <mergeCell ref="C362:I362"/>
    <mergeCell ref="B326:I327"/>
    <mergeCell ref="C363:I363"/>
    <mergeCell ref="C373:I374"/>
    <mergeCell ref="A353:A356"/>
    <mergeCell ref="C361:I361"/>
    <mergeCell ref="B384:I386"/>
    <mergeCell ref="B366:I369"/>
    <mergeCell ref="B309:I310"/>
    <mergeCell ref="C364:I365"/>
    <mergeCell ref="C350:I352"/>
    <mergeCell ref="J432:K433"/>
    <mergeCell ref="A333:A335"/>
    <mergeCell ref="J305:K306"/>
    <mergeCell ref="J309:K310"/>
    <mergeCell ref="L387:L393"/>
    <mergeCell ref="A311:A313"/>
    <mergeCell ref="A305:A306"/>
    <mergeCell ref="A463:A464"/>
    <mergeCell ref="B448:I449"/>
    <mergeCell ref="B406:I408"/>
    <mergeCell ref="L428:L431"/>
    <mergeCell ref="L406:L408"/>
    <mergeCell ref="L404:L405"/>
    <mergeCell ref="L411:L413"/>
    <mergeCell ref="L409:L410"/>
    <mergeCell ref="L425:L427"/>
    <mergeCell ref="L398:L399"/>
    <mergeCell ref="J398:K399"/>
    <mergeCell ref="C375:I376"/>
    <mergeCell ref="L333:L343"/>
    <mergeCell ref="J436:K437"/>
    <mergeCell ref="J326:K327"/>
    <mergeCell ref="L321:L323"/>
    <mergeCell ref="L305:L306"/>
    <mergeCell ref="L314:L315"/>
    <mergeCell ref="J307:L307"/>
    <mergeCell ref="L311:L313"/>
    <mergeCell ref="L309:L310"/>
    <mergeCell ref="L318:L320"/>
    <mergeCell ref="J404:K405"/>
    <mergeCell ref="E2:L2"/>
    <mergeCell ref="L11:L13"/>
    <mergeCell ref="B11:I13"/>
    <mergeCell ref="J29:K32"/>
    <mergeCell ref="L29:L32"/>
    <mergeCell ref="B109:I114"/>
    <mergeCell ref="B119:I121"/>
    <mergeCell ref="C105:I106"/>
    <mergeCell ref="H76:H79"/>
    <mergeCell ref="I76:I79"/>
    <mergeCell ref="B42:G42"/>
    <mergeCell ref="B43:G45"/>
    <mergeCell ref="B25:I26"/>
    <mergeCell ref="B62:G64"/>
    <mergeCell ref="B70:G72"/>
    <mergeCell ref="B73:G75"/>
    <mergeCell ref="I37:I38"/>
    <mergeCell ref="I46:I47"/>
    <mergeCell ref="A81:A96"/>
    <mergeCell ref="L19:L20"/>
    <mergeCell ref="L21:L22"/>
    <mergeCell ref="L23:L24"/>
    <mergeCell ref="A8:L9"/>
    <mergeCell ref="E3:L3"/>
    <mergeCell ref="A25:A26"/>
    <mergeCell ref="A19:A20"/>
    <mergeCell ref="L16:L18"/>
    <mergeCell ref="L14:L15"/>
    <mergeCell ref="J11:K13"/>
    <mergeCell ref="J16:K18"/>
    <mergeCell ref="J25:K26"/>
    <mergeCell ref="L25:L26"/>
    <mergeCell ref="B19:I20"/>
    <mergeCell ref="A27:I28"/>
    <mergeCell ref="H60:H64"/>
    <mergeCell ref="I48:I53"/>
    <mergeCell ref="A11:A13"/>
    <mergeCell ref="A21:A22"/>
    <mergeCell ref="A23:A24"/>
    <mergeCell ref="B21:I22"/>
    <mergeCell ref="A29:A32"/>
    <mergeCell ref="B29:I32"/>
    <mergeCell ref="H37:H38"/>
    <mergeCell ref="I39:I42"/>
    <mergeCell ref="H57:H59"/>
    <mergeCell ref="I57:I59"/>
    <mergeCell ref="H43:H45"/>
    <mergeCell ref="I43:I45"/>
    <mergeCell ref="A16:A18"/>
    <mergeCell ref="B16:I18"/>
    <mergeCell ref="B23:I24"/>
    <mergeCell ref="H39:H42"/>
    <mergeCell ref="A14:I15"/>
    <mergeCell ref="A33:A80"/>
    <mergeCell ref="B101:B102"/>
    <mergeCell ref="I54:I56"/>
    <mergeCell ref="I60:I64"/>
    <mergeCell ref="H48:H53"/>
    <mergeCell ref="B50:G51"/>
    <mergeCell ref="B52:G53"/>
    <mergeCell ref="H73:H75"/>
    <mergeCell ref="B33:I35"/>
    <mergeCell ref="H54:H56"/>
    <mergeCell ref="B80:I80"/>
    <mergeCell ref="B65:G67"/>
    <mergeCell ref="B46:G47"/>
    <mergeCell ref="B48:G49"/>
    <mergeCell ref="B81:I83"/>
    <mergeCell ref="B37:G38"/>
    <mergeCell ref="C88:I91"/>
    <mergeCell ref="C86:I87"/>
    <mergeCell ref="C95:I96"/>
    <mergeCell ref="B58:G59"/>
    <mergeCell ref="H65:H72"/>
    <mergeCell ref="C92:I94"/>
    <mergeCell ref="I65:I72"/>
    <mergeCell ref="C169:I172"/>
    <mergeCell ref="C173:I175"/>
    <mergeCell ref="B122:I130"/>
    <mergeCell ref="B131:I132"/>
    <mergeCell ref="B76:G79"/>
    <mergeCell ref="B97:I98"/>
    <mergeCell ref="C101:I102"/>
    <mergeCell ref="C103:I104"/>
    <mergeCell ref="J294:L294"/>
    <mergeCell ref="L284:L286"/>
    <mergeCell ref="L290:L291"/>
    <mergeCell ref="C240:I242"/>
    <mergeCell ref="C211:I212"/>
    <mergeCell ref="A215:I216"/>
    <mergeCell ref="B193:I195"/>
    <mergeCell ref="C207:I208"/>
    <mergeCell ref="A193:A195"/>
    <mergeCell ref="A213:A214"/>
    <mergeCell ref="B257:I259"/>
    <mergeCell ref="J257:K259"/>
    <mergeCell ref="B274:I276"/>
    <mergeCell ref="L233:L244"/>
    <mergeCell ref="L260:L263"/>
    <mergeCell ref="L217:L220"/>
    <mergeCell ref="L257:L259"/>
    <mergeCell ref="L247:L249"/>
    <mergeCell ref="L221:L229"/>
    <mergeCell ref="L230:L232"/>
    <mergeCell ref="J95:K96"/>
    <mergeCell ref="J213:K214"/>
    <mergeCell ref="J255:K256"/>
    <mergeCell ref="A122:A132"/>
    <mergeCell ref="B217:I220"/>
    <mergeCell ref="B196:I198"/>
    <mergeCell ref="J217:K220"/>
    <mergeCell ref="C238:I239"/>
    <mergeCell ref="C226:I226"/>
    <mergeCell ref="A245:A246"/>
    <mergeCell ref="A255:A256"/>
    <mergeCell ref="C244:I244"/>
    <mergeCell ref="B255:I256"/>
    <mergeCell ref="A230:A232"/>
    <mergeCell ref="C243:I243"/>
    <mergeCell ref="C176:I181"/>
    <mergeCell ref="C107:I108"/>
    <mergeCell ref="A97:A108"/>
    <mergeCell ref="L109:L121"/>
    <mergeCell ref="L122:L132"/>
    <mergeCell ref="B296:I298"/>
    <mergeCell ref="B277:I279"/>
    <mergeCell ref="A294:I295"/>
    <mergeCell ref="C201:I202"/>
    <mergeCell ref="B183:I183"/>
    <mergeCell ref="C184:I187"/>
    <mergeCell ref="A247:A249"/>
    <mergeCell ref="A264:A268"/>
    <mergeCell ref="A260:A263"/>
    <mergeCell ref="C209:I210"/>
    <mergeCell ref="A277:A279"/>
    <mergeCell ref="A290:A291"/>
    <mergeCell ref="A280:A283"/>
    <mergeCell ref="B245:I246"/>
    <mergeCell ref="B230:I232"/>
    <mergeCell ref="B247:I249"/>
    <mergeCell ref="B233:I236"/>
    <mergeCell ref="C222:I224"/>
    <mergeCell ref="C225:I225"/>
    <mergeCell ref="B199:I200"/>
    <mergeCell ref="B250:I254"/>
    <mergeCell ref="A314:A315"/>
    <mergeCell ref="B191:I191"/>
    <mergeCell ref="L966:L967"/>
    <mergeCell ref="L269:L273"/>
    <mergeCell ref="B290:I291"/>
    <mergeCell ref="B280:I283"/>
    <mergeCell ref="B284:I286"/>
    <mergeCell ref="B287:I289"/>
    <mergeCell ref="B269:I273"/>
    <mergeCell ref="L296:L298"/>
    <mergeCell ref="B321:I323"/>
    <mergeCell ref="C337:I339"/>
    <mergeCell ref="C347:I349"/>
    <mergeCell ref="A309:A310"/>
    <mergeCell ref="B192:I192"/>
    <mergeCell ref="L962:L963"/>
    <mergeCell ref="J962:K963"/>
    <mergeCell ref="B962:G963"/>
    <mergeCell ref="A287:A289"/>
    <mergeCell ref="A217:A220"/>
    <mergeCell ref="C203:I206"/>
    <mergeCell ref="C228:I229"/>
    <mergeCell ref="C237:I237"/>
    <mergeCell ref="A299:A300"/>
    <mergeCell ref="L33:L80"/>
    <mergeCell ref="L199:L212"/>
    <mergeCell ref="B1009:L1012"/>
    <mergeCell ref="C165:I168"/>
    <mergeCell ref="B974:L974"/>
    <mergeCell ref="I964:I965"/>
    <mergeCell ref="J964:K965"/>
    <mergeCell ref="B68:G69"/>
    <mergeCell ref="A318:A320"/>
    <mergeCell ref="B213:I214"/>
    <mergeCell ref="A324:A325"/>
    <mergeCell ref="A321:A323"/>
    <mergeCell ref="C227:I227"/>
    <mergeCell ref="B221:I221"/>
    <mergeCell ref="C99:I99"/>
    <mergeCell ref="A199:A200"/>
    <mergeCell ref="A284:A286"/>
    <mergeCell ref="A292:A293"/>
    <mergeCell ref="A269:A273"/>
    <mergeCell ref="A274:A276"/>
    <mergeCell ref="A196:A198"/>
    <mergeCell ref="A250:A254"/>
    <mergeCell ref="A233:A244"/>
    <mergeCell ref="A257:A259"/>
    <mergeCell ref="J296:K298"/>
    <mergeCell ref="L97:L108"/>
    <mergeCell ref="I73:I75"/>
    <mergeCell ref="H46:H47"/>
    <mergeCell ref="D1018:L1018"/>
    <mergeCell ref="B1015:L1016"/>
    <mergeCell ref="L193:L195"/>
    <mergeCell ref="J292:K293"/>
    <mergeCell ref="L213:L214"/>
    <mergeCell ref="L196:L198"/>
    <mergeCell ref="L274:L276"/>
    <mergeCell ref="L287:L289"/>
    <mergeCell ref="L255:L256"/>
    <mergeCell ref="L277:L279"/>
    <mergeCell ref="L280:L283"/>
    <mergeCell ref="L301:L302"/>
    <mergeCell ref="L292:L293"/>
    <mergeCell ref="L250:L254"/>
    <mergeCell ref="L264:L268"/>
    <mergeCell ref="L245:L246"/>
    <mergeCell ref="L81:L96"/>
    <mergeCell ref="J107:K108"/>
    <mergeCell ref="L299:L300"/>
    <mergeCell ref="J972:K972"/>
    <mergeCell ref="B995:L995"/>
    <mergeCell ref="B991:L993"/>
    <mergeCell ref="B989:L989"/>
    <mergeCell ref="B1013:L1014"/>
    <mergeCell ref="B980:L982"/>
    <mergeCell ref="B976:L978"/>
    <mergeCell ref="B997:L998"/>
    <mergeCell ref="B983:L987"/>
    <mergeCell ref="H966:H967"/>
    <mergeCell ref="I966:I967"/>
    <mergeCell ref="B1002:L1004"/>
    <mergeCell ref="B1005:L1007"/>
    <mergeCell ref="H970:H971"/>
    <mergeCell ref="B970:G971"/>
    <mergeCell ref="J970:K971"/>
    <mergeCell ref="L970:L971"/>
    <mergeCell ref="I970:I971"/>
    <mergeCell ref="J968:K969"/>
    <mergeCell ref="B966:G967"/>
    <mergeCell ref="J966:K967"/>
    <mergeCell ref="L968:L969"/>
    <mergeCell ref="H968:H969"/>
    <mergeCell ref="L153:L192"/>
    <mergeCell ref="L438:L441"/>
    <mergeCell ref="L330:L332"/>
    <mergeCell ref="D1019:L1019"/>
    <mergeCell ref="I950:I951"/>
    <mergeCell ref="L463:L464"/>
    <mergeCell ref="L507:L510"/>
    <mergeCell ref="L459:L460"/>
    <mergeCell ref="J461:L461"/>
    <mergeCell ref="L442:L444"/>
    <mergeCell ref="L432:L433"/>
    <mergeCell ref="J503:K504"/>
    <mergeCell ref="J940:K940"/>
    <mergeCell ref="J942:K942"/>
    <mergeCell ref="B944:H946"/>
    <mergeCell ref="I944:I946"/>
    <mergeCell ref="J944:K946"/>
    <mergeCell ref="L436:L437"/>
    <mergeCell ref="B1019:C1019"/>
    <mergeCell ref="B1018:C1018"/>
    <mergeCell ref="H964:H965"/>
    <mergeCell ref="B972:H972"/>
    <mergeCell ref="C188:I190"/>
    <mergeCell ref="B968:G969"/>
    <mergeCell ref="I968:I969"/>
    <mergeCell ref="H962:H963"/>
    <mergeCell ref="I962:I963"/>
    <mergeCell ref="L303:L304"/>
    <mergeCell ref="B299:I300"/>
    <mergeCell ref="B318:I320"/>
    <mergeCell ref="B330:I332"/>
    <mergeCell ref="L316:L317"/>
    <mergeCell ref="L324:L325"/>
    <mergeCell ref="B316:I317"/>
    <mergeCell ref="C392:I393"/>
    <mergeCell ref="J330:K332"/>
    <mergeCell ref="L344:L352"/>
    <mergeCell ref="L353:L365"/>
    <mergeCell ref="L366:L380"/>
    <mergeCell ref="B353:I356"/>
    <mergeCell ref="L394:L397"/>
    <mergeCell ref="L381:L383"/>
    <mergeCell ref="L384:L386"/>
    <mergeCell ref="B324:I325"/>
    <mergeCell ref="B387:I388"/>
    <mergeCell ref="L326:L327"/>
    <mergeCell ref="B964:G965"/>
    <mergeCell ref="L964:L965"/>
  </mergeCells>
  <conditionalFormatting sqref="J247">
    <cfRule type="expression" dxfId="54" priority="200">
      <formula>$J$249="! Select only one"</formula>
    </cfRule>
  </conditionalFormatting>
  <conditionalFormatting sqref="J16:K18 J29:K32 J217:K220 J257:K259 J296:K298 J309:K310 J330:K332 J404:K405 J436:K437 J463:K464 J507:K510 J621:K623">
    <cfRule type="cellIs" dxfId="53" priority="17" operator="lessThan">
      <formula>0.6</formula>
    </cfRule>
  </conditionalFormatting>
  <conditionalFormatting sqref="J97:K98">
    <cfRule type="expression" dxfId="52" priority="419">
      <formula>$V$97&gt;0</formula>
    </cfRule>
  </conditionalFormatting>
  <conditionalFormatting sqref="J99:K100">
    <cfRule type="expression" dxfId="51" priority="412">
      <formula>$V$99=TRUE</formula>
    </cfRule>
  </conditionalFormatting>
  <conditionalFormatting sqref="J101:K102">
    <cfRule type="expression" dxfId="50" priority="413">
      <formula>$V$101=TRUE</formula>
    </cfRule>
  </conditionalFormatting>
  <conditionalFormatting sqref="J103:K104">
    <cfRule type="expression" dxfId="49" priority="414">
      <formula>$V$103=TRUE</formula>
    </cfRule>
  </conditionalFormatting>
  <conditionalFormatting sqref="J105:K106">
    <cfRule type="expression" dxfId="48" priority="415">
      <formula>$V$105=TRUE</formula>
    </cfRule>
  </conditionalFormatting>
  <conditionalFormatting sqref="J133:K140">
    <cfRule type="expression" dxfId="47" priority="4">
      <formula>$J$136="! Select only one"</formula>
    </cfRule>
  </conditionalFormatting>
  <conditionalFormatting sqref="J141:K152">
    <cfRule type="expression" dxfId="46" priority="3">
      <formula>$J$144="! Select only one"</formula>
    </cfRule>
  </conditionalFormatting>
  <conditionalFormatting sqref="J153:K192">
    <cfRule type="expression" dxfId="45" priority="10">
      <formula>$J$156="! Select only one"</formula>
    </cfRule>
  </conditionalFormatting>
  <conditionalFormatting sqref="J193:K195">
    <cfRule type="expression" dxfId="44" priority="18">
      <formula>$J$195="! Select only one"</formula>
    </cfRule>
  </conditionalFormatting>
  <conditionalFormatting sqref="J203:K206">
    <cfRule type="expression" dxfId="43" priority="421">
      <formula>$V$203=TRUE</formula>
    </cfRule>
  </conditionalFormatting>
  <conditionalFormatting sqref="J207:K208">
    <cfRule type="expression" dxfId="42" priority="422">
      <formula>$V$207=TRUE</formula>
    </cfRule>
  </conditionalFormatting>
  <conditionalFormatting sqref="J209:K210">
    <cfRule type="expression" dxfId="41" priority="423">
      <formula>$V$209=TRUE</formula>
    </cfRule>
  </conditionalFormatting>
  <conditionalFormatting sqref="J230:K232">
    <cfRule type="expression" dxfId="40" priority="107">
      <formula>$J$232="! Select only one"</formula>
    </cfRule>
  </conditionalFormatting>
  <conditionalFormatting sqref="J280:K283">
    <cfRule type="expression" dxfId="39" priority="386">
      <formula>$V$280=TRUE</formula>
    </cfRule>
  </conditionalFormatting>
  <conditionalFormatting sqref="J284:K286">
    <cfRule type="expression" dxfId="38" priority="384">
      <formula>$V$284=TRUE</formula>
    </cfRule>
  </conditionalFormatting>
  <conditionalFormatting sqref="J344:K352">
    <cfRule type="expression" dxfId="37" priority="387">
      <formula>$V$344=TRUE</formula>
    </cfRule>
  </conditionalFormatting>
  <conditionalFormatting sqref="J353:K365">
    <cfRule type="expression" dxfId="36" priority="418">
      <formula>$V$353=TRUE</formula>
    </cfRule>
  </conditionalFormatting>
  <conditionalFormatting sqref="J366:K380">
    <cfRule type="expression" dxfId="35" priority="424">
      <formula>$V$366=TRUE</formula>
    </cfRule>
  </conditionalFormatting>
  <conditionalFormatting sqref="J384:K386">
    <cfRule type="expression" dxfId="34" priority="388">
      <formula>$V$384=TRUE</formula>
    </cfRule>
  </conditionalFormatting>
  <conditionalFormatting sqref="J414:K416">
    <cfRule type="expression" dxfId="33" priority="383">
      <formula>$V$414=TRUE</formula>
    </cfRule>
  </conditionalFormatting>
  <conditionalFormatting sqref="J445:K447">
    <cfRule type="expression" dxfId="32" priority="389">
      <formula>$V$445=TRUE</formula>
    </cfRule>
  </conditionalFormatting>
  <conditionalFormatting sqref="J469:K471">
    <cfRule type="expression" dxfId="31" priority="390">
      <formula>$V$469=TRUE</formula>
    </cfRule>
  </conditionalFormatting>
  <conditionalFormatting sqref="J478:K481">
    <cfRule type="expression" dxfId="30" priority="391">
      <formula>$V$479=TRUE</formula>
    </cfRule>
  </conditionalFormatting>
  <conditionalFormatting sqref="J533:K534">
    <cfRule type="cellIs" dxfId="29" priority="16" operator="lessThan">
      <formula>0.6</formula>
    </cfRule>
  </conditionalFormatting>
  <conditionalFormatting sqref="J790:K793">
    <cfRule type="cellIs" dxfId="28" priority="12" operator="lessThan">
      <formula>0.6</formula>
    </cfRule>
  </conditionalFormatting>
  <conditionalFormatting sqref="J850:K854">
    <cfRule type="cellIs" dxfId="27" priority="7" operator="lessThan">
      <formula>0.6</formula>
    </cfRule>
  </conditionalFormatting>
  <pageMargins left="0.70866141732283472" right="0.19685039370078741" top="0.47244094488188981" bottom="0.55118110236220474" header="0.31496062992125984" footer="0.31496062992125984"/>
  <headerFooter>
    <oddFooter>&amp;L&amp;"Arial,Regular"&amp;10SRC-&amp;A/0123/ACAP&amp;R&amp;"Arial,Regular"&amp;10Page &amp;P</oddFooter>
  </headerFooter>
  <rowBreaks count="27" manualBreakCount="27">
    <brk id="26" max="11" man="1"/>
    <brk id="80" max="11" man="1"/>
    <brk id="121" max="11" man="1"/>
    <brk id="152" max="11" man="1"/>
    <brk id="192" max="11" man="1"/>
    <brk id="214" max="11" man="1"/>
    <brk id="256" max="11" man="1"/>
    <brk id="293" max="11" man="1"/>
    <brk id="327" max="11" man="1"/>
    <brk id="365" max="11" man="1"/>
    <brk id="399" max="11" man="1"/>
    <brk id="433" max="11" man="1"/>
    <brk id="460" max="11" man="1"/>
    <brk id="525" max="11" man="1"/>
    <brk id="566" max="11" man="1"/>
    <brk id="606" max="11" man="1"/>
    <brk id="613" max="11" man="1"/>
    <brk id="657" max="11" man="1"/>
    <brk id="706" max="11" man="1"/>
    <brk id="741" max="11" man="1"/>
    <brk id="782" max="11" man="1"/>
    <brk id="822" max="11" man="1"/>
    <brk id="840" max="11" man="1"/>
    <brk id="877" max="11" man="1"/>
    <brk id="922" max="11" man="1"/>
    <brk id="969" max="11" man="1"/>
    <brk id="1016" max="11" man="1"/>
  </rowBreaks>
  <ignoredErrors>
    <ignoredError sqref="A292 A290 A280:A289" numberStoredAsText="1"/>
  </ignoredErrors>
  <drawing r:id="rId1"/>
  <legacyDrawing r:id="rId2"/>
  <mc:AlternateContent xmlns:mc="http://schemas.openxmlformats.org/markup-compatibility/2006">
    <mc:Choice Requires="x14">
      <controls>
        <mc:AlternateContent xmlns:mc="http://schemas.openxmlformats.org/markup-compatibility/2006">
          <mc:Choice Requires="x14">
            <control shapeId="2063" r:id="rId3" name="Check Box 1.1">
              <controlPr defaultSize="0" autoFill="0" autoLine="0" autoPict="0">
                <anchor moveWithCells="1">
                  <from>
                    <xdr:col>9</xdr:col>
                    <xdr:colOff>19050</xdr:colOff>
                    <xdr:row>18</xdr:row>
                    <xdr:rowOff>47625</xdr:rowOff>
                  </from>
                  <to>
                    <xdr:col>9</xdr:col>
                    <xdr:colOff>304800</xdr:colOff>
                    <xdr:row>19</xdr:row>
                    <xdr:rowOff>38100</xdr:rowOff>
                  </to>
                </anchor>
              </controlPr>
            </control>
          </mc:Choice>
        </mc:AlternateContent>
        <mc:AlternateContent xmlns:mc="http://schemas.openxmlformats.org/markup-compatibility/2006">
          <mc:Choice Requires="x14">
            <control shapeId="2064" r:id="rId4" name="Check Box 1.2">
              <controlPr defaultSize="0" autoFill="0" autoLine="0" autoPict="0">
                <anchor moveWithCells="1">
                  <from>
                    <xdr:col>9</xdr:col>
                    <xdr:colOff>19050</xdr:colOff>
                    <xdr:row>20</xdr:row>
                    <xdr:rowOff>47625</xdr:rowOff>
                  </from>
                  <to>
                    <xdr:col>9</xdr:col>
                    <xdr:colOff>304800</xdr:colOff>
                    <xdr:row>21</xdr:row>
                    <xdr:rowOff>38100</xdr:rowOff>
                  </to>
                </anchor>
              </controlPr>
            </control>
          </mc:Choice>
        </mc:AlternateContent>
        <mc:AlternateContent xmlns:mc="http://schemas.openxmlformats.org/markup-compatibility/2006">
          <mc:Choice Requires="x14">
            <control shapeId="2065" r:id="rId5" name="Check Box 1.3">
              <controlPr defaultSize="0" autoFill="0" autoLine="0" autoPict="0">
                <anchor moveWithCells="1">
                  <from>
                    <xdr:col>9</xdr:col>
                    <xdr:colOff>19050</xdr:colOff>
                    <xdr:row>22</xdr:row>
                    <xdr:rowOff>47625</xdr:rowOff>
                  </from>
                  <to>
                    <xdr:col>9</xdr:col>
                    <xdr:colOff>304800</xdr:colOff>
                    <xdr:row>23</xdr:row>
                    <xdr:rowOff>38100</xdr:rowOff>
                  </to>
                </anchor>
              </controlPr>
            </control>
          </mc:Choice>
        </mc:AlternateContent>
        <mc:AlternateContent xmlns:mc="http://schemas.openxmlformats.org/markup-compatibility/2006">
          <mc:Choice Requires="x14">
            <control shapeId="2067" r:id="rId6" name="Check Box 2.1">
              <controlPr defaultSize="0" autoFill="0" autoLine="0" autoPict="0">
                <anchor moveWithCells="1">
                  <from>
                    <xdr:col>9</xdr:col>
                    <xdr:colOff>19050</xdr:colOff>
                    <xdr:row>33</xdr:row>
                    <xdr:rowOff>9525</xdr:rowOff>
                  </from>
                  <to>
                    <xdr:col>9</xdr:col>
                    <xdr:colOff>304800</xdr:colOff>
                    <xdr:row>34</xdr:row>
                    <xdr:rowOff>0</xdr:rowOff>
                  </to>
                </anchor>
              </controlPr>
            </control>
          </mc:Choice>
        </mc:AlternateContent>
        <mc:AlternateContent xmlns:mc="http://schemas.openxmlformats.org/markup-compatibility/2006">
          <mc:Choice Requires="x14">
            <control shapeId="2070" r:id="rId7" name="Check Box 2.4">
              <controlPr defaultSize="0" autoFill="0" autoLine="0" autoPict="0">
                <anchor moveWithCells="1">
                  <from>
                    <xdr:col>9</xdr:col>
                    <xdr:colOff>19050</xdr:colOff>
                    <xdr:row>192</xdr:row>
                    <xdr:rowOff>142875</xdr:rowOff>
                  </from>
                  <to>
                    <xdr:col>9</xdr:col>
                    <xdr:colOff>304800</xdr:colOff>
                    <xdr:row>193</xdr:row>
                    <xdr:rowOff>76200</xdr:rowOff>
                  </to>
                </anchor>
              </controlPr>
            </control>
          </mc:Choice>
        </mc:AlternateContent>
        <mc:AlternateContent xmlns:mc="http://schemas.openxmlformats.org/markup-compatibility/2006">
          <mc:Choice Requires="x14">
            <control shapeId="2071" r:id="rId8" name="Check Box 2.5">
              <controlPr defaultSize="0" autoFill="0" autoLine="0" autoPict="0">
                <anchor moveWithCells="1">
                  <from>
                    <xdr:col>9</xdr:col>
                    <xdr:colOff>19050</xdr:colOff>
                    <xdr:row>195</xdr:row>
                    <xdr:rowOff>142875</xdr:rowOff>
                  </from>
                  <to>
                    <xdr:col>9</xdr:col>
                    <xdr:colOff>304800</xdr:colOff>
                    <xdr:row>196</xdr:row>
                    <xdr:rowOff>152400</xdr:rowOff>
                  </to>
                </anchor>
              </controlPr>
            </control>
          </mc:Choice>
        </mc:AlternateContent>
        <mc:AlternateContent xmlns:mc="http://schemas.openxmlformats.org/markup-compatibility/2006">
          <mc:Choice Requires="x14">
            <control shapeId="2075" r:id="rId9" name="Check Box 3.2">
              <controlPr defaultSize="0" autoFill="0" autoLine="0" autoPict="0">
                <anchor moveWithCells="1">
                  <from>
                    <xdr:col>9</xdr:col>
                    <xdr:colOff>19050</xdr:colOff>
                    <xdr:row>229</xdr:row>
                    <xdr:rowOff>28575</xdr:rowOff>
                  </from>
                  <to>
                    <xdr:col>9</xdr:col>
                    <xdr:colOff>304800</xdr:colOff>
                    <xdr:row>230</xdr:row>
                    <xdr:rowOff>38100</xdr:rowOff>
                  </to>
                </anchor>
              </controlPr>
            </control>
          </mc:Choice>
        </mc:AlternateContent>
        <mc:AlternateContent xmlns:mc="http://schemas.openxmlformats.org/markup-compatibility/2006">
          <mc:Choice Requires="x14">
            <control shapeId="2087" r:id="rId10" name="Check Box 4.1">
              <controlPr defaultSize="0" autoFill="0" autoLine="0" autoPict="0">
                <anchor moveWithCells="1">
                  <from>
                    <xdr:col>9</xdr:col>
                    <xdr:colOff>19050</xdr:colOff>
                    <xdr:row>259</xdr:row>
                    <xdr:rowOff>57150</xdr:rowOff>
                  </from>
                  <to>
                    <xdr:col>9</xdr:col>
                    <xdr:colOff>304800</xdr:colOff>
                    <xdr:row>260</xdr:row>
                    <xdr:rowOff>38100</xdr:rowOff>
                  </to>
                </anchor>
              </controlPr>
            </control>
          </mc:Choice>
        </mc:AlternateContent>
        <mc:AlternateContent xmlns:mc="http://schemas.openxmlformats.org/markup-compatibility/2006">
          <mc:Choice Requires="x14">
            <control shapeId="2088" r:id="rId11" name="Check Box 4.2">
              <controlPr defaultSize="0" autoFill="0" autoLine="0" autoPict="0">
                <anchor moveWithCells="1">
                  <from>
                    <xdr:col>9</xdr:col>
                    <xdr:colOff>19050</xdr:colOff>
                    <xdr:row>263</xdr:row>
                    <xdr:rowOff>57150</xdr:rowOff>
                  </from>
                  <to>
                    <xdr:col>9</xdr:col>
                    <xdr:colOff>304800</xdr:colOff>
                    <xdr:row>264</xdr:row>
                    <xdr:rowOff>38100</xdr:rowOff>
                  </to>
                </anchor>
              </controlPr>
            </control>
          </mc:Choice>
        </mc:AlternateContent>
        <mc:AlternateContent xmlns:mc="http://schemas.openxmlformats.org/markup-compatibility/2006">
          <mc:Choice Requires="x14">
            <control shapeId="2089" r:id="rId12" name="Check Box 4.3">
              <controlPr defaultSize="0" autoFill="0" autoLine="0" autoPict="0">
                <anchor moveWithCells="1">
                  <from>
                    <xdr:col>9</xdr:col>
                    <xdr:colOff>19050</xdr:colOff>
                    <xdr:row>268</xdr:row>
                    <xdr:rowOff>57150</xdr:rowOff>
                  </from>
                  <to>
                    <xdr:col>9</xdr:col>
                    <xdr:colOff>304800</xdr:colOff>
                    <xdr:row>269</xdr:row>
                    <xdr:rowOff>38100</xdr:rowOff>
                  </to>
                </anchor>
              </controlPr>
            </control>
          </mc:Choice>
        </mc:AlternateContent>
        <mc:AlternateContent xmlns:mc="http://schemas.openxmlformats.org/markup-compatibility/2006">
          <mc:Choice Requires="x14">
            <control shapeId="2090" r:id="rId13" name="Check Box 4.4">
              <controlPr defaultSize="0" autoFill="0" autoLine="0" autoPict="0">
                <anchor moveWithCells="1">
                  <from>
                    <xdr:col>9</xdr:col>
                    <xdr:colOff>19050</xdr:colOff>
                    <xdr:row>273</xdr:row>
                    <xdr:rowOff>66675</xdr:rowOff>
                  </from>
                  <to>
                    <xdr:col>9</xdr:col>
                    <xdr:colOff>304800</xdr:colOff>
                    <xdr:row>274</xdr:row>
                    <xdr:rowOff>76200</xdr:rowOff>
                  </to>
                </anchor>
              </controlPr>
            </control>
          </mc:Choice>
        </mc:AlternateContent>
        <mc:AlternateContent xmlns:mc="http://schemas.openxmlformats.org/markup-compatibility/2006">
          <mc:Choice Requires="x14">
            <control shapeId="2091" r:id="rId14" name="Check Box 4.5">
              <controlPr defaultSize="0" autoFill="0" autoLine="0" autoPict="0">
                <anchor moveWithCells="1">
                  <from>
                    <xdr:col>9</xdr:col>
                    <xdr:colOff>19050</xdr:colOff>
                    <xdr:row>276</xdr:row>
                    <xdr:rowOff>47625</xdr:rowOff>
                  </from>
                  <to>
                    <xdr:col>9</xdr:col>
                    <xdr:colOff>304800</xdr:colOff>
                    <xdr:row>277</xdr:row>
                    <xdr:rowOff>38100</xdr:rowOff>
                  </to>
                </anchor>
              </controlPr>
            </control>
          </mc:Choice>
        </mc:AlternateContent>
        <mc:AlternateContent xmlns:mc="http://schemas.openxmlformats.org/markup-compatibility/2006">
          <mc:Choice Requires="x14">
            <control shapeId="2095" r:id="rId15" name="Check Box 5.2">
              <controlPr defaultSize="0" autoFill="0" autoLine="0" autoPict="0">
                <anchor moveWithCells="1">
                  <from>
                    <xdr:col>9</xdr:col>
                    <xdr:colOff>9525</xdr:colOff>
                    <xdr:row>300</xdr:row>
                    <xdr:rowOff>57150</xdr:rowOff>
                  </from>
                  <to>
                    <xdr:col>9</xdr:col>
                    <xdr:colOff>304800</xdr:colOff>
                    <xdr:row>301</xdr:row>
                    <xdr:rowOff>0</xdr:rowOff>
                  </to>
                </anchor>
              </controlPr>
            </control>
          </mc:Choice>
        </mc:AlternateContent>
        <mc:AlternateContent xmlns:mc="http://schemas.openxmlformats.org/markup-compatibility/2006">
          <mc:Choice Requires="x14">
            <control shapeId="2097" r:id="rId16" name="Check Box 5.3">
              <controlPr defaultSize="0" autoFill="0" autoLine="0" autoPict="0">
                <anchor moveWithCells="1">
                  <from>
                    <xdr:col>9</xdr:col>
                    <xdr:colOff>9525</xdr:colOff>
                    <xdr:row>302</xdr:row>
                    <xdr:rowOff>57150</xdr:rowOff>
                  </from>
                  <to>
                    <xdr:col>9</xdr:col>
                    <xdr:colOff>304800</xdr:colOff>
                    <xdr:row>303</xdr:row>
                    <xdr:rowOff>0</xdr:rowOff>
                  </to>
                </anchor>
              </controlPr>
            </control>
          </mc:Choice>
        </mc:AlternateContent>
        <mc:AlternateContent xmlns:mc="http://schemas.openxmlformats.org/markup-compatibility/2006">
          <mc:Choice Requires="x14">
            <control shapeId="2107" r:id="rId17" name="Check Box 6.1">
              <controlPr defaultSize="0" autoFill="0" autoLine="0" autoPict="0">
                <anchor moveWithCells="1">
                  <from>
                    <xdr:col>9</xdr:col>
                    <xdr:colOff>9525</xdr:colOff>
                    <xdr:row>310</xdr:row>
                    <xdr:rowOff>28575</xdr:rowOff>
                  </from>
                  <to>
                    <xdr:col>9</xdr:col>
                    <xdr:colOff>304800</xdr:colOff>
                    <xdr:row>311</xdr:row>
                    <xdr:rowOff>38100</xdr:rowOff>
                  </to>
                </anchor>
              </controlPr>
            </control>
          </mc:Choice>
        </mc:AlternateContent>
        <mc:AlternateContent xmlns:mc="http://schemas.openxmlformats.org/markup-compatibility/2006">
          <mc:Choice Requires="x14">
            <control shapeId="2109" r:id="rId18" name="Check Box 6.2">
              <controlPr defaultSize="0" autoFill="0" autoLine="0" autoPict="0">
                <anchor moveWithCells="1">
                  <from>
                    <xdr:col>9</xdr:col>
                    <xdr:colOff>9525</xdr:colOff>
                    <xdr:row>313</xdr:row>
                    <xdr:rowOff>28575</xdr:rowOff>
                  </from>
                  <to>
                    <xdr:col>9</xdr:col>
                    <xdr:colOff>304800</xdr:colOff>
                    <xdr:row>314</xdr:row>
                    <xdr:rowOff>38100</xdr:rowOff>
                  </to>
                </anchor>
              </controlPr>
            </control>
          </mc:Choice>
        </mc:AlternateContent>
        <mc:AlternateContent xmlns:mc="http://schemas.openxmlformats.org/markup-compatibility/2006">
          <mc:Choice Requires="x14">
            <control shapeId="2110" r:id="rId19" name="Check Box 6.3">
              <controlPr defaultSize="0" autoFill="0" autoLine="0" autoPict="0">
                <anchor moveWithCells="1">
                  <from>
                    <xdr:col>9</xdr:col>
                    <xdr:colOff>9525</xdr:colOff>
                    <xdr:row>317</xdr:row>
                    <xdr:rowOff>57150</xdr:rowOff>
                  </from>
                  <to>
                    <xdr:col>9</xdr:col>
                    <xdr:colOff>304800</xdr:colOff>
                    <xdr:row>318</xdr:row>
                    <xdr:rowOff>38100</xdr:rowOff>
                  </to>
                </anchor>
              </controlPr>
            </control>
          </mc:Choice>
        </mc:AlternateContent>
        <mc:AlternateContent xmlns:mc="http://schemas.openxmlformats.org/markup-compatibility/2006">
          <mc:Choice Requires="x14">
            <control shapeId="2111" r:id="rId20" name="Check Box 6.4">
              <controlPr defaultSize="0" autoFill="0" autoLine="0" autoPict="0">
                <anchor moveWithCells="1">
                  <from>
                    <xdr:col>9</xdr:col>
                    <xdr:colOff>9525</xdr:colOff>
                    <xdr:row>320</xdr:row>
                    <xdr:rowOff>28575</xdr:rowOff>
                  </from>
                  <to>
                    <xdr:col>9</xdr:col>
                    <xdr:colOff>304800</xdr:colOff>
                    <xdr:row>321</xdr:row>
                    <xdr:rowOff>38100</xdr:rowOff>
                  </to>
                </anchor>
              </controlPr>
            </control>
          </mc:Choice>
        </mc:AlternateContent>
        <mc:AlternateContent xmlns:mc="http://schemas.openxmlformats.org/markup-compatibility/2006">
          <mc:Choice Requires="x14">
            <control shapeId="2112" r:id="rId21" name="Check Box 6.5">
              <controlPr defaultSize="0" autoFill="0" autoLine="0" autoPict="0">
                <anchor moveWithCells="1">
                  <from>
                    <xdr:col>9</xdr:col>
                    <xdr:colOff>9525</xdr:colOff>
                    <xdr:row>323</xdr:row>
                    <xdr:rowOff>57150</xdr:rowOff>
                  </from>
                  <to>
                    <xdr:col>9</xdr:col>
                    <xdr:colOff>304800</xdr:colOff>
                    <xdr:row>324</xdr:row>
                    <xdr:rowOff>76200</xdr:rowOff>
                  </to>
                </anchor>
              </controlPr>
            </control>
          </mc:Choice>
        </mc:AlternateContent>
        <mc:AlternateContent xmlns:mc="http://schemas.openxmlformats.org/markup-compatibility/2006">
          <mc:Choice Requires="x14">
            <control shapeId="2125" r:id="rId22" name="Check Box 7.3">
              <controlPr defaultSize="0" autoFill="0" autoLine="0" autoPict="0">
                <anchor moveWithCells="1">
                  <from>
                    <xdr:col>9</xdr:col>
                    <xdr:colOff>9525</xdr:colOff>
                    <xdr:row>352</xdr:row>
                    <xdr:rowOff>38100</xdr:rowOff>
                  </from>
                  <to>
                    <xdr:col>9</xdr:col>
                    <xdr:colOff>304800</xdr:colOff>
                    <xdr:row>353</xdr:row>
                    <xdr:rowOff>38100</xdr:rowOff>
                  </to>
                </anchor>
              </controlPr>
            </control>
          </mc:Choice>
        </mc:AlternateContent>
        <mc:AlternateContent xmlns:mc="http://schemas.openxmlformats.org/markup-compatibility/2006">
          <mc:Choice Requires="x14">
            <control shapeId="2126" r:id="rId23" name="Check Box 7.4">
              <controlPr defaultSize="0" autoFill="0" autoLine="0" autoPict="0">
                <anchor moveWithCells="1">
                  <from>
                    <xdr:col>9</xdr:col>
                    <xdr:colOff>9525</xdr:colOff>
                    <xdr:row>365</xdr:row>
                    <xdr:rowOff>57150</xdr:rowOff>
                  </from>
                  <to>
                    <xdr:col>9</xdr:col>
                    <xdr:colOff>304800</xdr:colOff>
                    <xdr:row>366</xdr:row>
                    <xdr:rowOff>76200</xdr:rowOff>
                  </to>
                </anchor>
              </controlPr>
            </control>
          </mc:Choice>
        </mc:AlternateContent>
        <mc:AlternateContent xmlns:mc="http://schemas.openxmlformats.org/markup-compatibility/2006">
          <mc:Choice Requires="x14">
            <control shapeId="2127" r:id="rId24" name="Check Box 7.5">
              <controlPr defaultSize="0" autoFill="0" autoLine="0" autoPict="0">
                <anchor moveWithCells="1">
                  <from>
                    <xdr:col>9</xdr:col>
                    <xdr:colOff>9525</xdr:colOff>
                    <xdr:row>380</xdr:row>
                    <xdr:rowOff>28575</xdr:rowOff>
                  </from>
                  <to>
                    <xdr:col>9</xdr:col>
                    <xdr:colOff>304800</xdr:colOff>
                    <xdr:row>381</xdr:row>
                    <xdr:rowOff>38100</xdr:rowOff>
                  </to>
                </anchor>
              </controlPr>
            </control>
          </mc:Choice>
        </mc:AlternateContent>
        <mc:AlternateContent xmlns:mc="http://schemas.openxmlformats.org/markup-compatibility/2006">
          <mc:Choice Requires="x14">
            <control shapeId="2128" r:id="rId25" name="Check Box 7.8">
              <controlPr defaultSize="0" autoFill="0" autoLine="0" autoPict="0">
                <anchor moveWithCells="1">
                  <from>
                    <xdr:col>9</xdr:col>
                    <xdr:colOff>9525</xdr:colOff>
                    <xdr:row>393</xdr:row>
                    <xdr:rowOff>57150</xdr:rowOff>
                  </from>
                  <to>
                    <xdr:col>9</xdr:col>
                    <xdr:colOff>304800</xdr:colOff>
                    <xdr:row>394</xdr:row>
                    <xdr:rowOff>76200</xdr:rowOff>
                  </to>
                </anchor>
              </controlPr>
            </control>
          </mc:Choice>
        </mc:AlternateContent>
        <mc:AlternateContent xmlns:mc="http://schemas.openxmlformats.org/markup-compatibility/2006">
          <mc:Choice Requires="x14">
            <control shapeId="2129" r:id="rId26" name="Check Box 8.1">
              <controlPr defaultSize="0" autoFill="0" autoLine="0" autoPict="0">
                <anchor moveWithCells="1">
                  <from>
                    <xdr:col>9</xdr:col>
                    <xdr:colOff>9525</xdr:colOff>
                    <xdr:row>405</xdr:row>
                    <xdr:rowOff>28575</xdr:rowOff>
                  </from>
                  <to>
                    <xdr:col>9</xdr:col>
                    <xdr:colOff>304800</xdr:colOff>
                    <xdr:row>406</xdr:row>
                    <xdr:rowOff>38100</xdr:rowOff>
                  </to>
                </anchor>
              </controlPr>
            </control>
          </mc:Choice>
        </mc:AlternateContent>
        <mc:AlternateContent xmlns:mc="http://schemas.openxmlformats.org/markup-compatibility/2006">
          <mc:Choice Requires="x14">
            <control shapeId="2130" r:id="rId27" name="Check Box 8.2">
              <controlPr defaultSize="0" autoFill="0" autoLine="0" autoPict="0">
                <anchor moveWithCells="1">
                  <from>
                    <xdr:col>9</xdr:col>
                    <xdr:colOff>9525</xdr:colOff>
                    <xdr:row>408</xdr:row>
                    <xdr:rowOff>28575</xdr:rowOff>
                  </from>
                  <to>
                    <xdr:col>9</xdr:col>
                    <xdr:colOff>304800</xdr:colOff>
                    <xdr:row>409</xdr:row>
                    <xdr:rowOff>38100</xdr:rowOff>
                  </to>
                </anchor>
              </controlPr>
            </control>
          </mc:Choice>
        </mc:AlternateContent>
        <mc:AlternateContent xmlns:mc="http://schemas.openxmlformats.org/markup-compatibility/2006">
          <mc:Choice Requires="x14">
            <control shapeId="2131" r:id="rId28" name="Check Box 8.3">
              <controlPr defaultSize="0" autoFill="0" autoLine="0" autoPict="0">
                <anchor moveWithCells="1">
                  <from>
                    <xdr:col>9</xdr:col>
                    <xdr:colOff>9525</xdr:colOff>
                    <xdr:row>410</xdr:row>
                    <xdr:rowOff>38100</xdr:rowOff>
                  </from>
                  <to>
                    <xdr:col>9</xdr:col>
                    <xdr:colOff>304800</xdr:colOff>
                    <xdr:row>411</xdr:row>
                    <xdr:rowOff>38100</xdr:rowOff>
                  </to>
                </anchor>
              </controlPr>
            </control>
          </mc:Choice>
        </mc:AlternateContent>
        <mc:AlternateContent xmlns:mc="http://schemas.openxmlformats.org/markup-compatibility/2006">
          <mc:Choice Requires="x14">
            <control shapeId="2133" r:id="rId29" name="Check Box 8.5">
              <controlPr defaultSize="0" autoFill="0" autoLine="0" autoPict="0">
                <anchor moveWithCells="1">
                  <from>
                    <xdr:col>9</xdr:col>
                    <xdr:colOff>9525</xdr:colOff>
                    <xdr:row>422</xdr:row>
                    <xdr:rowOff>9525</xdr:rowOff>
                  </from>
                  <to>
                    <xdr:col>9</xdr:col>
                    <xdr:colOff>304800</xdr:colOff>
                    <xdr:row>423</xdr:row>
                    <xdr:rowOff>0</xdr:rowOff>
                  </to>
                </anchor>
              </controlPr>
            </control>
          </mc:Choice>
        </mc:AlternateContent>
        <mc:AlternateContent xmlns:mc="http://schemas.openxmlformats.org/markup-compatibility/2006">
          <mc:Choice Requires="x14">
            <control shapeId="2135" r:id="rId30" name="Check Box 9.1">
              <controlPr defaultSize="0" autoFill="0" autoLine="0" autoPict="0">
                <anchor moveWithCells="1">
                  <from>
                    <xdr:col>9</xdr:col>
                    <xdr:colOff>9525</xdr:colOff>
                    <xdr:row>437</xdr:row>
                    <xdr:rowOff>38100</xdr:rowOff>
                  </from>
                  <to>
                    <xdr:col>9</xdr:col>
                    <xdr:colOff>304800</xdr:colOff>
                    <xdr:row>438</xdr:row>
                    <xdr:rowOff>38100</xdr:rowOff>
                  </to>
                </anchor>
              </controlPr>
            </control>
          </mc:Choice>
        </mc:AlternateContent>
        <mc:AlternateContent xmlns:mc="http://schemas.openxmlformats.org/markup-compatibility/2006">
          <mc:Choice Requires="x14">
            <control shapeId="2137" r:id="rId31" name="Check Box 9.2">
              <controlPr defaultSize="0" autoFill="0" autoLine="0" autoPict="0">
                <anchor moveWithCells="1">
                  <from>
                    <xdr:col>9</xdr:col>
                    <xdr:colOff>9525</xdr:colOff>
                    <xdr:row>441</xdr:row>
                    <xdr:rowOff>38100</xdr:rowOff>
                  </from>
                  <to>
                    <xdr:col>9</xdr:col>
                    <xdr:colOff>304800</xdr:colOff>
                    <xdr:row>442</xdr:row>
                    <xdr:rowOff>38100</xdr:rowOff>
                  </to>
                </anchor>
              </controlPr>
            </control>
          </mc:Choice>
        </mc:AlternateContent>
        <mc:AlternateContent xmlns:mc="http://schemas.openxmlformats.org/markup-compatibility/2006">
          <mc:Choice Requires="x14">
            <control shapeId="2141" r:id="rId32" name="Check Box 9.3">
              <controlPr defaultSize="0" autoFill="0" autoLine="0" autoPict="0">
                <anchor moveWithCells="1">
                  <from>
                    <xdr:col>9</xdr:col>
                    <xdr:colOff>9525</xdr:colOff>
                    <xdr:row>444</xdr:row>
                    <xdr:rowOff>38100</xdr:rowOff>
                  </from>
                  <to>
                    <xdr:col>9</xdr:col>
                    <xdr:colOff>304800</xdr:colOff>
                    <xdr:row>445</xdr:row>
                    <xdr:rowOff>76200</xdr:rowOff>
                  </to>
                </anchor>
              </controlPr>
            </control>
          </mc:Choice>
        </mc:AlternateContent>
        <mc:AlternateContent xmlns:mc="http://schemas.openxmlformats.org/markup-compatibility/2006">
          <mc:Choice Requires="x14">
            <control shapeId="2145" r:id="rId33" name="Check Box 9.4">
              <controlPr defaultSize="0" autoFill="0" autoLine="0" autoPict="0">
                <anchor moveWithCells="1">
                  <from>
                    <xdr:col>9</xdr:col>
                    <xdr:colOff>9525</xdr:colOff>
                    <xdr:row>447</xdr:row>
                    <xdr:rowOff>57150</xdr:rowOff>
                  </from>
                  <to>
                    <xdr:col>9</xdr:col>
                    <xdr:colOff>304800</xdr:colOff>
                    <xdr:row>448</xdr:row>
                    <xdr:rowOff>76200</xdr:rowOff>
                  </to>
                </anchor>
              </controlPr>
            </control>
          </mc:Choice>
        </mc:AlternateContent>
        <mc:AlternateContent xmlns:mc="http://schemas.openxmlformats.org/markup-compatibility/2006">
          <mc:Choice Requires="x14">
            <control shapeId="2209" r:id="rId34" name="Check Box 2.3a">
              <controlPr defaultSize="0" autoFill="0" autoLine="0" autoPict="0" altText="Yes">
                <anchor moveWithCells="1">
                  <from>
                    <xdr:col>9</xdr:col>
                    <xdr:colOff>19050</xdr:colOff>
                    <xdr:row>98</xdr:row>
                    <xdr:rowOff>9525</xdr:rowOff>
                  </from>
                  <to>
                    <xdr:col>9</xdr:col>
                    <xdr:colOff>304800</xdr:colOff>
                    <xdr:row>99</xdr:row>
                    <xdr:rowOff>0</xdr:rowOff>
                  </to>
                </anchor>
              </controlPr>
            </control>
          </mc:Choice>
        </mc:AlternateContent>
        <mc:AlternateContent xmlns:mc="http://schemas.openxmlformats.org/markup-compatibility/2006">
          <mc:Choice Requires="x14">
            <control shapeId="2210" r:id="rId35" name="Check Box 2.3b">
              <controlPr defaultSize="0" autoFill="0" autoLine="0" autoPict="0" altText="Yes">
                <anchor moveWithCells="1">
                  <from>
                    <xdr:col>9</xdr:col>
                    <xdr:colOff>19050</xdr:colOff>
                    <xdr:row>100</xdr:row>
                    <xdr:rowOff>9525</xdr:rowOff>
                  </from>
                  <to>
                    <xdr:col>9</xdr:col>
                    <xdr:colOff>304800</xdr:colOff>
                    <xdr:row>101</xdr:row>
                    <xdr:rowOff>0</xdr:rowOff>
                  </to>
                </anchor>
              </controlPr>
            </control>
          </mc:Choice>
        </mc:AlternateContent>
        <mc:AlternateContent xmlns:mc="http://schemas.openxmlformats.org/markup-compatibility/2006">
          <mc:Choice Requires="x14">
            <control shapeId="2211" r:id="rId36" name="Check Box 2.3c">
              <controlPr defaultSize="0" autoFill="0" autoLine="0" autoPict="0" altText="Yes">
                <anchor moveWithCells="1">
                  <from>
                    <xdr:col>9</xdr:col>
                    <xdr:colOff>19050</xdr:colOff>
                    <xdr:row>102</xdr:row>
                    <xdr:rowOff>9525</xdr:rowOff>
                  </from>
                  <to>
                    <xdr:col>9</xdr:col>
                    <xdr:colOff>304800</xdr:colOff>
                    <xdr:row>103</xdr:row>
                    <xdr:rowOff>0</xdr:rowOff>
                  </to>
                </anchor>
              </controlPr>
            </control>
          </mc:Choice>
        </mc:AlternateContent>
        <mc:AlternateContent xmlns:mc="http://schemas.openxmlformats.org/markup-compatibility/2006">
          <mc:Choice Requires="x14">
            <control shapeId="2212" r:id="rId37" name="Check Box 2.3d">
              <controlPr defaultSize="0" autoFill="0" autoLine="0" autoPict="0" altText="Yes">
                <anchor moveWithCells="1">
                  <from>
                    <xdr:col>9</xdr:col>
                    <xdr:colOff>19050</xdr:colOff>
                    <xdr:row>104</xdr:row>
                    <xdr:rowOff>76200</xdr:rowOff>
                  </from>
                  <to>
                    <xdr:col>9</xdr:col>
                    <xdr:colOff>304800</xdr:colOff>
                    <xdr:row>105</xdr:row>
                    <xdr:rowOff>76200</xdr:rowOff>
                  </to>
                </anchor>
              </controlPr>
            </control>
          </mc:Choice>
        </mc:AlternateContent>
        <mc:AlternateContent xmlns:mc="http://schemas.openxmlformats.org/markup-compatibility/2006">
          <mc:Choice Requires="x14">
            <control shapeId="2214" r:id="rId38" name="Check Box 2.6a">
              <controlPr defaultSize="0" autoFill="0" autoLine="0" autoPict="0" altText="Yes">
                <anchor moveWithCells="1">
                  <from>
                    <xdr:col>9</xdr:col>
                    <xdr:colOff>19050</xdr:colOff>
                    <xdr:row>200</xdr:row>
                    <xdr:rowOff>28575</xdr:rowOff>
                  </from>
                  <to>
                    <xdr:col>9</xdr:col>
                    <xdr:colOff>304800</xdr:colOff>
                    <xdr:row>201</xdr:row>
                    <xdr:rowOff>38100</xdr:rowOff>
                  </to>
                </anchor>
              </controlPr>
            </control>
          </mc:Choice>
        </mc:AlternateContent>
        <mc:AlternateContent xmlns:mc="http://schemas.openxmlformats.org/markup-compatibility/2006">
          <mc:Choice Requires="x14">
            <control shapeId="2215" r:id="rId39" name="Check Box 2.6b">
              <controlPr defaultSize="0" autoFill="0" autoLine="0" autoPict="0" altText="Yes">
                <anchor moveWithCells="1">
                  <from>
                    <xdr:col>9</xdr:col>
                    <xdr:colOff>19050</xdr:colOff>
                    <xdr:row>202</xdr:row>
                    <xdr:rowOff>28575</xdr:rowOff>
                  </from>
                  <to>
                    <xdr:col>9</xdr:col>
                    <xdr:colOff>304800</xdr:colOff>
                    <xdr:row>203</xdr:row>
                    <xdr:rowOff>38100</xdr:rowOff>
                  </to>
                </anchor>
              </controlPr>
            </control>
          </mc:Choice>
        </mc:AlternateContent>
        <mc:AlternateContent xmlns:mc="http://schemas.openxmlformats.org/markup-compatibility/2006">
          <mc:Choice Requires="x14">
            <control shapeId="2216" r:id="rId40" name="Check Box 2.6c">
              <controlPr defaultSize="0" autoFill="0" autoLine="0" autoPict="0" altText="Yes">
                <anchor moveWithCells="1">
                  <from>
                    <xdr:col>9</xdr:col>
                    <xdr:colOff>19050</xdr:colOff>
                    <xdr:row>206</xdr:row>
                    <xdr:rowOff>66675</xdr:rowOff>
                  </from>
                  <to>
                    <xdr:col>9</xdr:col>
                    <xdr:colOff>304800</xdr:colOff>
                    <xdr:row>207</xdr:row>
                    <xdr:rowOff>76200</xdr:rowOff>
                  </to>
                </anchor>
              </controlPr>
            </control>
          </mc:Choice>
        </mc:AlternateContent>
        <mc:AlternateContent xmlns:mc="http://schemas.openxmlformats.org/markup-compatibility/2006">
          <mc:Choice Requires="x14">
            <control shapeId="2217" r:id="rId41" name="Check Box 2.6d">
              <controlPr defaultSize="0" autoFill="0" autoLine="0" autoPict="0" altText="Yes">
                <anchor moveWithCells="1">
                  <from>
                    <xdr:col>9</xdr:col>
                    <xdr:colOff>19050</xdr:colOff>
                    <xdr:row>208</xdr:row>
                    <xdr:rowOff>47625</xdr:rowOff>
                  </from>
                  <to>
                    <xdr:col>9</xdr:col>
                    <xdr:colOff>304800</xdr:colOff>
                    <xdr:row>209</xdr:row>
                    <xdr:rowOff>38100</xdr:rowOff>
                  </to>
                </anchor>
              </controlPr>
            </control>
          </mc:Choice>
        </mc:AlternateContent>
        <mc:AlternateContent xmlns:mc="http://schemas.openxmlformats.org/markup-compatibility/2006">
          <mc:Choice Requires="x14">
            <control shapeId="2222" r:id="rId42" name="Check Box 3.1a">
              <controlPr defaultSize="0" autoFill="0" autoLine="0" autoPict="0" altText="Yes">
                <anchor moveWithCells="1">
                  <from>
                    <xdr:col>9</xdr:col>
                    <xdr:colOff>19050</xdr:colOff>
                    <xdr:row>221</xdr:row>
                    <xdr:rowOff>28575</xdr:rowOff>
                  </from>
                  <to>
                    <xdr:col>9</xdr:col>
                    <xdr:colOff>304800</xdr:colOff>
                    <xdr:row>222</xdr:row>
                    <xdr:rowOff>38100</xdr:rowOff>
                  </to>
                </anchor>
              </controlPr>
            </control>
          </mc:Choice>
        </mc:AlternateContent>
        <mc:AlternateContent xmlns:mc="http://schemas.openxmlformats.org/markup-compatibility/2006">
          <mc:Choice Requires="x14">
            <control shapeId="2225" r:id="rId43" name="Check Box 3.1b">
              <controlPr defaultSize="0" autoFill="0" autoLine="0" autoPict="0">
                <anchor moveWithCells="1">
                  <from>
                    <xdr:col>9</xdr:col>
                    <xdr:colOff>19050</xdr:colOff>
                    <xdr:row>227</xdr:row>
                    <xdr:rowOff>28575</xdr:rowOff>
                  </from>
                  <to>
                    <xdr:col>9</xdr:col>
                    <xdr:colOff>304800</xdr:colOff>
                    <xdr:row>228</xdr:row>
                    <xdr:rowOff>38100</xdr:rowOff>
                  </to>
                </anchor>
              </controlPr>
            </control>
          </mc:Choice>
        </mc:AlternateContent>
        <mc:AlternateContent xmlns:mc="http://schemas.openxmlformats.org/markup-compatibility/2006">
          <mc:Choice Requires="x14">
            <control shapeId="2226" r:id="rId44" name="Check Box 3.3">
              <controlPr defaultSize="0" autoFill="0" autoLine="0" autoPict="0">
                <anchor moveWithCells="1">
                  <from>
                    <xdr:col>9</xdr:col>
                    <xdr:colOff>19050</xdr:colOff>
                    <xdr:row>232</xdr:row>
                    <xdr:rowOff>57150</xdr:rowOff>
                  </from>
                  <to>
                    <xdr:col>9</xdr:col>
                    <xdr:colOff>304800</xdr:colOff>
                    <xdr:row>233</xdr:row>
                    <xdr:rowOff>76200</xdr:rowOff>
                  </to>
                </anchor>
              </controlPr>
            </control>
          </mc:Choice>
        </mc:AlternateContent>
        <mc:AlternateContent xmlns:mc="http://schemas.openxmlformats.org/markup-compatibility/2006">
          <mc:Choice Requires="x14">
            <control shapeId="2227" r:id="rId45" name="Check Box 3.4">
              <controlPr defaultSize="0" autoFill="0" autoLine="0" autoPict="0">
                <anchor moveWithCells="1">
                  <from>
                    <xdr:col>9</xdr:col>
                    <xdr:colOff>47625</xdr:colOff>
                    <xdr:row>244</xdr:row>
                    <xdr:rowOff>28575</xdr:rowOff>
                  </from>
                  <to>
                    <xdr:col>9</xdr:col>
                    <xdr:colOff>342900</xdr:colOff>
                    <xdr:row>245</xdr:row>
                    <xdr:rowOff>38100</xdr:rowOff>
                  </to>
                </anchor>
              </controlPr>
            </control>
          </mc:Choice>
        </mc:AlternateContent>
        <mc:AlternateContent xmlns:mc="http://schemas.openxmlformats.org/markup-compatibility/2006">
          <mc:Choice Requires="x14">
            <control shapeId="2230" r:id="rId46" name="Check Box 4.8">
              <controlPr defaultSize="0" autoFill="0" autoLine="0" autoPict="0">
                <anchor moveWithCells="1">
                  <from>
                    <xdr:col>9</xdr:col>
                    <xdr:colOff>19050</xdr:colOff>
                    <xdr:row>286</xdr:row>
                    <xdr:rowOff>38100</xdr:rowOff>
                  </from>
                  <to>
                    <xdr:col>9</xdr:col>
                    <xdr:colOff>304800</xdr:colOff>
                    <xdr:row>286</xdr:row>
                    <xdr:rowOff>190500</xdr:rowOff>
                  </to>
                </anchor>
              </controlPr>
            </control>
          </mc:Choice>
        </mc:AlternateContent>
        <mc:AlternateContent xmlns:mc="http://schemas.openxmlformats.org/markup-compatibility/2006">
          <mc:Choice Requires="x14">
            <control shapeId="2231" r:id="rId47" name="Check Box 4.6">
              <controlPr defaultSize="0" autoFill="0" autoLine="0" autoPict="0">
                <anchor moveWithCells="1">
                  <from>
                    <xdr:col>9</xdr:col>
                    <xdr:colOff>19050</xdr:colOff>
                    <xdr:row>279</xdr:row>
                    <xdr:rowOff>47625</xdr:rowOff>
                  </from>
                  <to>
                    <xdr:col>9</xdr:col>
                    <xdr:colOff>304800</xdr:colOff>
                    <xdr:row>280</xdr:row>
                    <xdr:rowOff>38100</xdr:rowOff>
                  </to>
                </anchor>
              </controlPr>
            </control>
          </mc:Choice>
        </mc:AlternateContent>
        <mc:AlternateContent xmlns:mc="http://schemas.openxmlformats.org/markup-compatibility/2006">
          <mc:Choice Requires="x14">
            <control shapeId="2232" r:id="rId48" name="Check Box 4.7">
              <controlPr defaultSize="0" autoFill="0" autoLine="0" autoPict="0">
                <anchor moveWithCells="1">
                  <from>
                    <xdr:col>9</xdr:col>
                    <xdr:colOff>19050</xdr:colOff>
                    <xdr:row>283</xdr:row>
                    <xdr:rowOff>47625</xdr:rowOff>
                  </from>
                  <to>
                    <xdr:col>9</xdr:col>
                    <xdr:colOff>304800</xdr:colOff>
                    <xdr:row>284</xdr:row>
                    <xdr:rowOff>38100</xdr:rowOff>
                  </to>
                </anchor>
              </controlPr>
            </control>
          </mc:Choice>
        </mc:AlternateContent>
        <mc:AlternateContent xmlns:mc="http://schemas.openxmlformats.org/markup-compatibility/2006">
          <mc:Choice Requires="x14">
            <control shapeId="2233" r:id="rId49" name="Check Box 4.9">
              <controlPr defaultSize="0" autoFill="0" autoLine="0" autoPict="0">
                <anchor moveWithCells="1">
                  <from>
                    <xdr:col>9</xdr:col>
                    <xdr:colOff>9525</xdr:colOff>
                    <xdr:row>289</xdr:row>
                    <xdr:rowOff>19050</xdr:rowOff>
                  </from>
                  <to>
                    <xdr:col>9</xdr:col>
                    <xdr:colOff>304800</xdr:colOff>
                    <xdr:row>290</xdr:row>
                    <xdr:rowOff>38100</xdr:rowOff>
                  </to>
                </anchor>
              </controlPr>
            </control>
          </mc:Choice>
        </mc:AlternateContent>
        <mc:AlternateContent xmlns:mc="http://schemas.openxmlformats.org/markup-compatibility/2006">
          <mc:Choice Requires="x14">
            <control shapeId="2237" r:id="rId50" name="Check Box 5.1">
              <controlPr defaultSize="0" autoFill="0" autoLine="0" autoPict="0">
                <anchor moveWithCells="1">
                  <from>
                    <xdr:col>9</xdr:col>
                    <xdr:colOff>9525</xdr:colOff>
                    <xdr:row>298</xdr:row>
                    <xdr:rowOff>9525</xdr:rowOff>
                  </from>
                  <to>
                    <xdr:col>9</xdr:col>
                    <xdr:colOff>304800</xdr:colOff>
                    <xdr:row>299</xdr:row>
                    <xdr:rowOff>76200</xdr:rowOff>
                  </to>
                </anchor>
              </controlPr>
            </control>
          </mc:Choice>
        </mc:AlternateContent>
        <mc:AlternateContent xmlns:mc="http://schemas.openxmlformats.org/markup-compatibility/2006">
          <mc:Choice Requires="x14">
            <control shapeId="2267" r:id="rId51" name="Check Box 219">
              <controlPr defaultSize="0" autoFill="0" autoLine="0" autoPict="0">
                <anchor moveWithCells="1">
                  <from>
                    <xdr:col>9</xdr:col>
                    <xdr:colOff>9525</xdr:colOff>
                    <xdr:row>424</xdr:row>
                    <xdr:rowOff>28575</xdr:rowOff>
                  </from>
                  <to>
                    <xdr:col>9</xdr:col>
                    <xdr:colOff>304800</xdr:colOff>
                    <xdr:row>425</xdr:row>
                    <xdr:rowOff>38100</xdr:rowOff>
                  </to>
                </anchor>
              </controlPr>
            </control>
          </mc:Choice>
        </mc:AlternateContent>
        <mc:AlternateContent xmlns:mc="http://schemas.openxmlformats.org/markup-compatibility/2006">
          <mc:Choice Requires="x14">
            <control shapeId="2268" r:id="rId52" name="Check Box 8.7">
              <controlPr defaultSize="0" autoFill="0" autoLine="0" autoPict="0">
                <anchor moveWithCells="1">
                  <from>
                    <xdr:col>9</xdr:col>
                    <xdr:colOff>19050</xdr:colOff>
                    <xdr:row>427</xdr:row>
                    <xdr:rowOff>28575</xdr:rowOff>
                  </from>
                  <to>
                    <xdr:col>9</xdr:col>
                    <xdr:colOff>304800</xdr:colOff>
                    <xdr:row>428</xdr:row>
                    <xdr:rowOff>38100</xdr:rowOff>
                  </to>
                </anchor>
              </controlPr>
            </control>
          </mc:Choice>
        </mc:AlternateContent>
        <mc:AlternateContent xmlns:mc="http://schemas.openxmlformats.org/markup-compatibility/2006">
          <mc:Choice Requires="x14">
            <control shapeId="2270" r:id="rId53" name="Check Box 8.4a">
              <controlPr defaultSize="0" autoFill="0" autoLine="0" autoPict="0">
                <anchor moveWithCells="1">
                  <from>
                    <xdr:col>9</xdr:col>
                    <xdr:colOff>9525</xdr:colOff>
                    <xdr:row>413</xdr:row>
                    <xdr:rowOff>38100</xdr:rowOff>
                  </from>
                  <to>
                    <xdr:col>9</xdr:col>
                    <xdr:colOff>304800</xdr:colOff>
                    <xdr:row>414</xdr:row>
                    <xdr:rowOff>38100</xdr:rowOff>
                  </to>
                </anchor>
              </controlPr>
            </control>
          </mc:Choice>
        </mc:AlternateContent>
        <mc:AlternateContent xmlns:mc="http://schemas.openxmlformats.org/markup-compatibility/2006">
          <mc:Choice Requires="x14">
            <control shapeId="2276" r:id="rId54" name="Check Box 10.1">
              <controlPr defaultSize="0" autoFill="0" autoLine="0" autoPict="0">
                <anchor moveWithCells="1">
                  <from>
                    <xdr:col>9</xdr:col>
                    <xdr:colOff>9525</xdr:colOff>
                    <xdr:row>464</xdr:row>
                    <xdr:rowOff>28575</xdr:rowOff>
                  </from>
                  <to>
                    <xdr:col>9</xdr:col>
                    <xdr:colOff>304800</xdr:colOff>
                    <xdr:row>465</xdr:row>
                    <xdr:rowOff>38100</xdr:rowOff>
                  </to>
                </anchor>
              </controlPr>
            </control>
          </mc:Choice>
        </mc:AlternateContent>
        <mc:AlternateContent xmlns:mc="http://schemas.openxmlformats.org/markup-compatibility/2006">
          <mc:Choice Requires="x14">
            <control shapeId="2277" r:id="rId55" name="Check Box 10.2">
              <controlPr defaultSize="0" autoFill="0" autoLine="0" autoPict="0">
                <anchor moveWithCells="1">
                  <from>
                    <xdr:col>9</xdr:col>
                    <xdr:colOff>9525</xdr:colOff>
                    <xdr:row>468</xdr:row>
                    <xdr:rowOff>28575</xdr:rowOff>
                  </from>
                  <to>
                    <xdr:col>9</xdr:col>
                    <xdr:colOff>304800</xdr:colOff>
                    <xdr:row>469</xdr:row>
                    <xdr:rowOff>38100</xdr:rowOff>
                  </to>
                </anchor>
              </controlPr>
            </control>
          </mc:Choice>
        </mc:AlternateContent>
        <mc:AlternateContent xmlns:mc="http://schemas.openxmlformats.org/markup-compatibility/2006">
          <mc:Choice Requires="x14">
            <control shapeId="2281" r:id="rId56" name="Check Box 10.3a">
              <controlPr defaultSize="0" autoFill="0" autoLine="0" autoPict="0">
                <anchor moveWithCells="1">
                  <from>
                    <xdr:col>9</xdr:col>
                    <xdr:colOff>9525</xdr:colOff>
                    <xdr:row>478</xdr:row>
                    <xdr:rowOff>28575</xdr:rowOff>
                  </from>
                  <to>
                    <xdr:col>9</xdr:col>
                    <xdr:colOff>304800</xdr:colOff>
                    <xdr:row>479</xdr:row>
                    <xdr:rowOff>38100</xdr:rowOff>
                  </to>
                </anchor>
              </controlPr>
            </control>
          </mc:Choice>
        </mc:AlternateContent>
        <mc:AlternateContent xmlns:mc="http://schemas.openxmlformats.org/markup-compatibility/2006">
          <mc:Choice Requires="x14">
            <control shapeId="2282" r:id="rId57" name="Check Box 11.3">
              <controlPr defaultSize="0" autoFill="0" autoLine="0" autoPict="0">
                <anchor moveWithCells="1">
                  <from>
                    <xdr:col>9</xdr:col>
                    <xdr:colOff>9525</xdr:colOff>
                    <xdr:row>516</xdr:row>
                    <xdr:rowOff>38100</xdr:rowOff>
                  </from>
                  <to>
                    <xdr:col>9</xdr:col>
                    <xdr:colOff>304800</xdr:colOff>
                    <xdr:row>517</xdr:row>
                    <xdr:rowOff>0</xdr:rowOff>
                  </to>
                </anchor>
              </controlPr>
            </control>
          </mc:Choice>
        </mc:AlternateContent>
        <mc:AlternateContent xmlns:mc="http://schemas.openxmlformats.org/markup-compatibility/2006">
          <mc:Choice Requires="x14">
            <control shapeId="2296" r:id="rId58" name="Check Box 10.3b">
              <controlPr defaultSize="0" autoFill="0" autoLine="0" autoPict="0">
                <anchor moveWithCells="1">
                  <from>
                    <xdr:col>9</xdr:col>
                    <xdr:colOff>19050</xdr:colOff>
                    <xdr:row>485</xdr:row>
                    <xdr:rowOff>19050</xdr:rowOff>
                  </from>
                  <to>
                    <xdr:col>9</xdr:col>
                    <xdr:colOff>304800</xdr:colOff>
                    <xdr:row>486</xdr:row>
                    <xdr:rowOff>76200</xdr:rowOff>
                  </to>
                </anchor>
              </controlPr>
            </control>
          </mc:Choice>
        </mc:AlternateContent>
        <mc:AlternateContent xmlns:mc="http://schemas.openxmlformats.org/markup-compatibility/2006">
          <mc:Choice Requires="x14">
            <control shapeId="2300" r:id="rId59" name="Check Box 10.3c">
              <controlPr defaultSize="0" autoFill="0" autoLine="0" autoPict="0">
                <anchor moveWithCells="1">
                  <from>
                    <xdr:col>9</xdr:col>
                    <xdr:colOff>9525</xdr:colOff>
                    <xdr:row>491</xdr:row>
                    <xdr:rowOff>57150</xdr:rowOff>
                  </from>
                  <to>
                    <xdr:col>9</xdr:col>
                    <xdr:colOff>304800</xdr:colOff>
                    <xdr:row>492</xdr:row>
                    <xdr:rowOff>76200</xdr:rowOff>
                  </to>
                </anchor>
              </controlPr>
            </control>
          </mc:Choice>
        </mc:AlternateContent>
        <mc:AlternateContent xmlns:mc="http://schemas.openxmlformats.org/markup-compatibility/2006">
          <mc:Choice Requires="x14">
            <control shapeId="2311" r:id="rId60" name="Check Box 11.1">
              <controlPr defaultSize="0" autoFill="0" autoLine="0" autoPict="0">
                <anchor moveWithCells="1">
                  <from>
                    <xdr:col>9</xdr:col>
                    <xdr:colOff>9525</xdr:colOff>
                    <xdr:row>510</xdr:row>
                    <xdr:rowOff>38100</xdr:rowOff>
                  </from>
                  <to>
                    <xdr:col>9</xdr:col>
                    <xdr:colOff>304800</xdr:colOff>
                    <xdr:row>511</xdr:row>
                    <xdr:rowOff>0</xdr:rowOff>
                  </to>
                </anchor>
              </controlPr>
            </control>
          </mc:Choice>
        </mc:AlternateContent>
        <mc:AlternateContent xmlns:mc="http://schemas.openxmlformats.org/markup-compatibility/2006">
          <mc:Choice Requires="x14">
            <control shapeId="2312" r:id="rId61" name="Check Box 11.2">
              <controlPr defaultSize="0" autoFill="0" autoLine="0" autoPict="0">
                <anchor moveWithCells="1">
                  <from>
                    <xdr:col>9</xdr:col>
                    <xdr:colOff>9525</xdr:colOff>
                    <xdr:row>512</xdr:row>
                    <xdr:rowOff>38100</xdr:rowOff>
                  </from>
                  <to>
                    <xdr:col>9</xdr:col>
                    <xdr:colOff>304800</xdr:colOff>
                    <xdr:row>513</xdr:row>
                    <xdr:rowOff>0</xdr:rowOff>
                  </to>
                </anchor>
              </controlPr>
            </control>
          </mc:Choice>
        </mc:AlternateContent>
        <mc:AlternateContent xmlns:mc="http://schemas.openxmlformats.org/markup-compatibility/2006">
          <mc:Choice Requires="x14">
            <control shapeId="2325" r:id="rId62" name="Check Box 7.6">
              <controlPr defaultSize="0" autoFill="0" autoLine="0" autoPict="0">
                <anchor moveWithCells="1">
                  <from>
                    <xdr:col>9</xdr:col>
                    <xdr:colOff>9525</xdr:colOff>
                    <xdr:row>383</xdr:row>
                    <xdr:rowOff>38100</xdr:rowOff>
                  </from>
                  <to>
                    <xdr:col>9</xdr:col>
                    <xdr:colOff>304800</xdr:colOff>
                    <xdr:row>384</xdr:row>
                    <xdr:rowOff>76200</xdr:rowOff>
                  </to>
                </anchor>
              </controlPr>
            </control>
          </mc:Choice>
        </mc:AlternateContent>
        <mc:AlternateContent xmlns:mc="http://schemas.openxmlformats.org/markup-compatibility/2006">
          <mc:Choice Requires="x14">
            <control shapeId="2344" r:id="rId63" name="Check Box 7.1">
              <controlPr defaultSize="0" autoFill="0" autoLine="0" autoPict="0">
                <anchor moveWithCells="1">
                  <from>
                    <xdr:col>9</xdr:col>
                    <xdr:colOff>9525</xdr:colOff>
                    <xdr:row>332</xdr:row>
                    <xdr:rowOff>57150</xdr:rowOff>
                  </from>
                  <to>
                    <xdr:col>9</xdr:col>
                    <xdr:colOff>304800</xdr:colOff>
                    <xdr:row>333</xdr:row>
                    <xdr:rowOff>76200</xdr:rowOff>
                  </to>
                </anchor>
              </controlPr>
            </control>
          </mc:Choice>
        </mc:AlternateContent>
        <mc:AlternateContent xmlns:mc="http://schemas.openxmlformats.org/markup-compatibility/2006">
          <mc:Choice Requires="x14">
            <control shapeId="2345" r:id="rId64" name="Check Box 7.2">
              <controlPr defaultSize="0" autoFill="0" autoLine="0" autoPict="0">
                <anchor moveWithCells="1">
                  <from>
                    <xdr:col>9</xdr:col>
                    <xdr:colOff>9525</xdr:colOff>
                    <xdr:row>343</xdr:row>
                    <xdr:rowOff>38100</xdr:rowOff>
                  </from>
                  <to>
                    <xdr:col>9</xdr:col>
                    <xdr:colOff>304800</xdr:colOff>
                    <xdr:row>344</xdr:row>
                    <xdr:rowOff>38100</xdr:rowOff>
                  </to>
                </anchor>
              </controlPr>
            </control>
          </mc:Choice>
        </mc:AlternateContent>
        <mc:AlternateContent xmlns:mc="http://schemas.openxmlformats.org/markup-compatibility/2006">
          <mc:Choice Requires="x14">
            <control shapeId="2346" r:id="rId65" name="Check Box 2.2">
              <controlPr defaultSize="0" autoFill="0" autoLine="0" autoPict="0" altText="Yes">
                <anchor moveWithCells="1">
                  <from>
                    <xdr:col>9</xdr:col>
                    <xdr:colOff>19050</xdr:colOff>
                    <xdr:row>80</xdr:row>
                    <xdr:rowOff>19050</xdr:rowOff>
                  </from>
                  <to>
                    <xdr:col>9</xdr:col>
                    <xdr:colOff>304800</xdr:colOff>
                    <xdr:row>81</xdr:row>
                    <xdr:rowOff>38100</xdr:rowOff>
                  </to>
                </anchor>
              </controlPr>
            </control>
          </mc:Choice>
        </mc:AlternateContent>
        <mc:AlternateContent xmlns:mc="http://schemas.openxmlformats.org/markup-compatibility/2006">
          <mc:Choice Requires="x14">
            <control shapeId="2347" r:id="rId66" name="Check Box 7.7">
              <controlPr defaultSize="0" autoFill="0" autoLine="0" autoPict="0">
                <anchor moveWithCells="1">
                  <from>
                    <xdr:col>9</xdr:col>
                    <xdr:colOff>9525</xdr:colOff>
                    <xdr:row>386</xdr:row>
                    <xdr:rowOff>57150</xdr:rowOff>
                  </from>
                  <to>
                    <xdr:col>9</xdr:col>
                    <xdr:colOff>304800</xdr:colOff>
                    <xdr:row>387</xdr:row>
                    <xdr:rowOff>76200</xdr:rowOff>
                  </to>
                </anchor>
              </controlPr>
            </control>
          </mc:Choice>
        </mc:AlternateContent>
        <mc:AlternateContent xmlns:mc="http://schemas.openxmlformats.org/markup-compatibility/2006">
          <mc:Choice Requires="x14">
            <control shapeId="2348" r:id="rId67" name="Check Box 11.4">
              <controlPr defaultSize="0" autoFill="0" autoLine="0" autoPict="0">
                <anchor moveWithCells="1">
                  <from>
                    <xdr:col>9</xdr:col>
                    <xdr:colOff>9525</xdr:colOff>
                    <xdr:row>520</xdr:row>
                    <xdr:rowOff>38100</xdr:rowOff>
                  </from>
                  <to>
                    <xdr:col>9</xdr:col>
                    <xdr:colOff>304800</xdr:colOff>
                    <xdr:row>521</xdr:row>
                    <xdr:rowOff>0</xdr:rowOff>
                  </to>
                </anchor>
              </controlPr>
            </control>
          </mc:Choice>
        </mc:AlternateContent>
        <mc:AlternateContent xmlns:mc="http://schemas.openxmlformats.org/markup-compatibility/2006">
          <mc:Choice Requires="x14">
            <control shapeId="2368" r:id="rId68" name="Check Box 5.0">
              <controlPr defaultSize="0" autoFill="0" autoLine="0" autoPict="0">
                <anchor moveWithCells="1">
                  <from>
                    <xdr:col>9</xdr:col>
                    <xdr:colOff>47625</xdr:colOff>
                    <xdr:row>294</xdr:row>
                    <xdr:rowOff>9525</xdr:rowOff>
                  </from>
                  <to>
                    <xdr:col>9</xdr:col>
                    <xdr:colOff>342900</xdr:colOff>
                    <xdr:row>294</xdr:row>
                    <xdr:rowOff>190500</xdr:rowOff>
                  </to>
                </anchor>
              </controlPr>
            </control>
          </mc:Choice>
        </mc:AlternateContent>
        <mc:AlternateContent xmlns:mc="http://schemas.openxmlformats.org/markup-compatibility/2006">
          <mc:Choice Requires="x14">
            <control shapeId="2382" r:id="rId69" name="Check Box 6.0">
              <controlPr defaultSize="0" autoFill="0" autoLine="0" autoPict="0">
                <anchor moveWithCells="1">
                  <from>
                    <xdr:col>9</xdr:col>
                    <xdr:colOff>28575</xdr:colOff>
                    <xdr:row>306</xdr:row>
                    <xdr:rowOff>152400</xdr:rowOff>
                  </from>
                  <to>
                    <xdr:col>9</xdr:col>
                    <xdr:colOff>342900</xdr:colOff>
                    <xdr:row>308</xdr:row>
                    <xdr:rowOff>0</xdr:rowOff>
                  </to>
                </anchor>
              </controlPr>
            </control>
          </mc:Choice>
        </mc:AlternateContent>
        <mc:AlternateContent xmlns:mc="http://schemas.openxmlformats.org/markup-compatibility/2006">
          <mc:Choice Requires="x14">
            <control shapeId="2386" r:id="rId70" name="Check Box 8.0">
              <controlPr defaultSize="0" autoFill="0" autoLine="0" autoPict="0">
                <anchor moveWithCells="1">
                  <from>
                    <xdr:col>9</xdr:col>
                    <xdr:colOff>9525</xdr:colOff>
                    <xdr:row>401</xdr:row>
                    <xdr:rowOff>152400</xdr:rowOff>
                  </from>
                  <to>
                    <xdr:col>10</xdr:col>
                    <xdr:colOff>76200</xdr:colOff>
                    <xdr:row>403</xdr:row>
                    <xdr:rowOff>0</xdr:rowOff>
                  </to>
                </anchor>
              </controlPr>
            </control>
          </mc:Choice>
        </mc:AlternateContent>
        <mc:AlternateContent xmlns:mc="http://schemas.openxmlformats.org/markup-compatibility/2006">
          <mc:Choice Requires="x14">
            <control shapeId="2388" r:id="rId71" name="Check Box 9.0">
              <controlPr defaultSize="0" autoFill="0" autoLine="0" autoPict="0">
                <anchor moveWithCells="1">
                  <from>
                    <xdr:col>9</xdr:col>
                    <xdr:colOff>0</xdr:colOff>
                    <xdr:row>433</xdr:row>
                    <xdr:rowOff>161925</xdr:rowOff>
                  </from>
                  <to>
                    <xdr:col>9</xdr:col>
                    <xdr:colOff>304800</xdr:colOff>
                    <xdr:row>434</xdr:row>
                    <xdr:rowOff>152400</xdr:rowOff>
                  </to>
                </anchor>
              </controlPr>
            </control>
          </mc:Choice>
        </mc:AlternateContent>
        <mc:AlternateContent xmlns:mc="http://schemas.openxmlformats.org/markup-compatibility/2006">
          <mc:Choice Requires="x14">
            <control shapeId="2390" r:id="rId72" name="Check Box 10.0">
              <controlPr defaultSize="0" autoFill="0" autoLine="0" autoPict="0">
                <anchor moveWithCells="1">
                  <from>
                    <xdr:col>9</xdr:col>
                    <xdr:colOff>9525</xdr:colOff>
                    <xdr:row>460</xdr:row>
                    <xdr:rowOff>190500</xdr:rowOff>
                  </from>
                  <to>
                    <xdr:col>10</xdr:col>
                    <xdr:colOff>76200</xdr:colOff>
                    <xdr:row>462</xdr:row>
                    <xdr:rowOff>0</xdr:rowOff>
                  </to>
                </anchor>
              </controlPr>
            </control>
          </mc:Choice>
        </mc:AlternateContent>
        <mc:AlternateContent xmlns:mc="http://schemas.openxmlformats.org/markup-compatibility/2006">
          <mc:Choice Requires="x14">
            <control shapeId="2392" r:id="rId73" name="Check Box 11.0">
              <controlPr defaultSize="0" autoFill="0" autoLine="0" autoPict="0">
                <anchor moveWithCells="1">
                  <from>
                    <xdr:col>9</xdr:col>
                    <xdr:colOff>0</xdr:colOff>
                    <xdr:row>504</xdr:row>
                    <xdr:rowOff>190500</xdr:rowOff>
                  </from>
                  <to>
                    <xdr:col>9</xdr:col>
                    <xdr:colOff>266700</xdr:colOff>
                    <xdr:row>505</xdr:row>
                    <xdr:rowOff>190500</xdr:rowOff>
                  </to>
                </anchor>
              </controlPr>
            </control>
          </mc:Choice>
        </mc:AlternateContent>
        <mc:AlternateContent xmlns:mc="http://schemas.openxmlformats.org/markup-compatibility/2006">
          <mc:Choice Requires="x14">
            <control shapeId="2604" r:id="rId74" name="Check Box 4.7a">
              <controlPr defaultSize="0" autoFill="0" autoLine="0" autoPict="0">
                <anchor moveWithCells="1">
                  <from>
                    <xdr:col>9</xdr:col>
                    <xdr:colOff>19050</xdr:colOff>
                    <xdr:row>283</xdr:row>
                    <xdr:rowOff>171450</xdr:rowOff>
                  </from>
                  <to>
                    <xdr:col>10</xdr:col>
                    <xdr:colOff>152400</xdr:colOff>
                    <xdr:row>284</xdr:row>
                    <xdr:rowOff>190500</xdr:rowOff>
                  </to>
                </anchor>
              </controlPr>
            </control>
          </mc:Choice>
        </mc:AlternateContent>
        <mc:AlternateContent xmlns:mc="http://schemas.openxmlformats.org/markup-compatibility/2006">
          <mc:Choice Requires="x14">
            <control shapeId="2619" r:id="rId75" name="Check Box 3.5b">
              <controlPr defaultSize="0" autoFill="0" autoLine="0" autoPict="0">
                <anchor moveWithCells="1">
                  <from>
                    <xdr:col>9</xdr:col>
                    <xdr:colOff>19050</xdr:colOff>
                    <xdr:row>229</xdr:row>
                    <xdr:rowOff>200025</xdr:rowOff>
                  </from>
                  <to>
                    <xdr:col>10</xdr:col>
                    <xdr:colOff>114300</xdr:colOff>
                    <xdr:row>231</xdr:row>
                    <xdr:rowOff>0</xdr:rowOff>
                  </to>
                </anchor>
              </controlPr>
            </control>
          </mc:Choice>
        </mc:AlternateContent>
        <mc:AlternateContent xmlns:mc="http://schemas.openxmlformats.org/markup-compatibility/2006">
          <mc:Choice Requires="x14">
            <control shapeId="2622" r:id="rId76" name="Check Box 574">
              <controlPr defaultSize="0" autoFill="0" autoLine="0" autoPict="0">
                <anchor moveWithCells="1">
                  <from>
                    <xdr:col>9</xdr:col>
                    <xdr:colOff>9525</xdr:colOff>
                    <xdr:row>343</xdr:row>
                    <xdr:rowOff>180975</xdr:rowOff>
                  </from>
                  <to>
                    <xdr:col>10</xdr:col>
                    <xdr:colOff>114300</xdr:colOff>
                    <xdr:row>345</xdr:row>
                    <xdr:rowOff>38100</xdr:rowOff>
                  </to>
                </anchor>
              </controlPr>
            </control>
          </mc:Choice>
        </mc:AlternateContent>
        <mc:AlternateContent xmlns:mc="http://schemas.openxmlformats.org/markup-compatibility/2006">
          <mc:Choice Requires="x14">
            <control shapeId="2623" r:id="rId77" name="Check Box 575">
              <controlPr defaultSize="0" autoFill="0" autoLine="0" autoPict="0">
                <anchor moveWithCells="1">
                  <from>
                    <xdr:col>9</xdr:col>
                    <xdr:colOff>9525</xdr:colOff>
                    <xdr:row>383</xdr:row>
                    <xdr:rowOff>180975</xdr:rowOff>
                  </from>
                  <to>
                    <xdr:col>10</xdr:col>
                    <xdr:colOff>114300</xdr:colOff>
                    <xdr:row>385</xdr:row>
                    <xdr:rowOff>38100</xdr:rowOff>
                  </to>
                </anchor>
              </controlPr>
            </control>
          </mc:Choice>
        </mc:AlternateContent>
        <mc:AlternateContent xmlns:mc="http://schemas.openxmlformats.org/markup-compatibility/2006">
          <mc:Choice Requires="x14">
            <control shapeId="2624" r:id="rId78" name="Check Box 576">
              <controlPr defaultSize="0" autoFill="0" autoLine="0" autoPict="0">
                <anchor moveWithCells="1">
                  <from>
                    <xdr:col>9</xdr:col>
                    <xdr:colOff>9525</xdr:colOff>
                    <xdr:row>444</xdr:row>
                    <xdr:rowOff>180975</xdr:rowOff>
                  </from>
                  <to>
                    <xdr:col>10</xdr:col>
                    <xdr:colOff>114300</xdr:colOff>
                    <xdr:row>446</xdr:row>
                    <xdr:rowOff>38100</xdr:rowOff>
                  </to>
                </anchor>
              </controlPr>
            </control>
          </mc:Choice>
        </mc:AlternateContent>
        <mc:AlternateContent xmlns:mc="http://schemas.openxmlformats.org/markup-compatibility/2006">
          <mc:Choice Requires="x14">
            <control shapeId="2630" r:id="rId79" name="Check Box 582">
              <controlPr defaultSize="0" autoFill="0" autoLine="0" autoPict="0">
                <anchor moveWithCells="1">
                  <from>
                    <xdr:col>9</xdr:col>
                    <xdr:colOff>19050</xdr:colOff>
                    <xdr:row>100</xdr:row>
                    <xdr:rowOff>152400</xdr:rowOff>
                  </from>
                  <to>
                    <xdr:col>10</xdr:col>
                    <xdr:colOff>76200</xdr:colOff>
                    <xdr:row>101</xdr:row>
                    <xdr:rowOff>152400</xdr:rowOff>
                  </to>
                </anchor>
              </controlPr>
            </control>
          </mc:Choice>
        </mc:AlternateContent>
        <mc:AlternateContent xmlns:mc="http://schemas.openxmlformats.org/markup-compatibility/2006">
          <mc:Choice Requires="x14">
            <control shapeId="2631" r:id="rId80" name="Check Box 583">
              <controlPr defaultSize="0" autoFill="0" autoLine="0" autoPict="0">
                <anchor moveWithCells="1">
                  <from>
                    <xdr:col>9</xdr:col>
                    <xdr:colOff>19050</xdr:colOff>
                    <xdr:row>102</xdr:row>
                    <xdr:rowOff>161925</xdr:rowOff>
                  </from>
                  <to>
                    <xdr:col>10</xdr:col>
                    <xdr:colOff>76200</xdr:colOff>
                    <xdr:row>103</xdr:row>
                    <xdr:rowOff>152400</xdr:rowOff>
                  </to>
                </anchor>
              </controlPr>
            </control>
          </mc:Choice>
        </mc:AlternateContent>
        <mc:AlternateContent xmlns:mc="http://schemas.openxmlformats.org/markup-compatibility/2006">
          <mc:Choice Requires="x14">
            <control shapeId="2638" r:id="rId81" name="Check Box 590">
              <controlPr defaultSize="0" autoFill="0" autoLine="0" autoPict="0">
                <anchor moveWithCells="1">
                  <from>
                    <xdr:col>9</xdr:col>
                    <xdr:colOff>9525</xdr:colOff>
                    <xdr:row>352</xdr:row>
                    <xdr:rowOff>190500</xdr:rowOff>
                  </from>
                  <to>
                    <xdr:col>10</xdr:col>
                    <xdr:colOff>76200</xdr:colOff>
                    <xdr:row>354</xdr:row>
                    <xdr:rowOff>38100</xdr:rowOff>
                  </to>
                </anchor>
              </controlPr>
            </control>
          </mc:Choice>
        </mc:AlternateContent>
        <mc:AlternateContent xmlns:mc="http://schemas.openxmlformats.org/markup-compatibility/2006">
          <mc:Choice Requires="x14">
            <control shapeId="2758" r:id="rId82" name="Check Box 710">
              <controlPr defaultSize="0" autoFill="0" autoLine="0" autoPict="0">
                <anchor moveWithCells="1">
                  <from>
                    <xdr:col>9</xdr:col>
                    <xdr:colOff>9525</xdr:colOff>
                    <xdr:row>365</xdr:row>
                    <xdr:rowOff>180975</xdr:rowOff>
                  </from>
                  <to>
                    <xdr:col>10</xdr:col>
                    <xdr:colOff>114300</xdr:colOff>
                    <xdr:row>367</xdr:row>
                    <xdr:rowOff>0</xdr:rowOff>
                  </to>
                </anchor>
              </controlPr>
            </control>
          </mc:Choice>
        </mc:AlternateContent>
        <mc:AlternateContent xmlns:mc="http://schemas.openxmlformats.org/markup-compatibility/2006">
          <mc:Choice Requires="x14">
            <control shapeId="2848" r:id="rId83" name="Check Box 11.1">
              <controlPr defaultSize="0" autoFill="0" autoLine="0" autoPict="0">
                <anchor moveWithCells="1">
                  <from>
                    <xdr:col>9</xdr:col>
                    <xdr:colOff>47625</xdr:colOff>
                    <xdr:row>534</xdr:row>
                    <xdr:rowOff>38100</xdr:rowOff>
                  </from>
                  <to>
                    <xdr:col>9</xdr:col>
                    <xdr:colOff>342900</xdr:colOff>
                    <xdr:row>535</xdr:row>
                    <xdr:rowOff>0</xdr:rowOff>
                  </to>
                </anchor>
              </controlPr>
            </control>
          </mc:Choice>
        </mc:AlternateContent>
        <mc:AlternateContent xmlns:mc="http://schemas.openxmlformats.org/markup-compatibility/2006">
          <mc:Choice Requires="x14">
            <control shapeId="2849" r:id="rId84" name="Check Box 11.0">
              <controlPr defaultSize="0" autoFill="0" autoLine="0" autoPict="0">
                <anchor moveWithCells="1">
                  <from>
                    <xdr:col>9</xdr:col>
                    <xdr:colOff>0</xdr:colOff>
                    <xdr:row>525</xdr:row>
                    <xdr:rowOff>190500</xdr:rowOff>
                  </from>
                  <to>
                    <xdr:col>9</xdr:col>
                    <xdr:colOff>266700</xdr:colOff>
                    <xdr:row>526</xdr:row>
                    <xdr:rowOff>190500</xdr:rowOff>
                  </to>
                </anchor>
              </controlPr>
            </control>
          </mc:Choice>
        </mc:AlternateContent>
        <mc:AlternateContent xmlns:mc="http://schemas.openxmlformats.org/markup-compatibility/2006">
          <mc:Choice Requires="x14">
            <control shapeId="2862" r:id="rId85" name="Check Box 814">
              <controlPr defaultSize="0" autoFill="0" autoLine="0" autoPict="0">
                <anchor moveWithCells="1">
                  <from>
                    <xdr:col>9</xdr:col>
                    <xdr:colOff>38100</xdr:colOff>
                    <xdr:row>539</xdr:row>
                    <xdr:rowOff>38100</xdr:rowOff>
                  </from>
                  <to>
                    <xdr:col>10</xdr:col>
                    <xdr:colOff>38100</xdr:colOff>
                    <xdr:row>540</xdr:row>
                    <xdr:rowOff>38100</xdr:rowOff>
                  </to>
                </anchor>
              </controlPr>
            </control>
          </mc:Choice>
        </mc:AlternateContent>
        <mc:AlternateContent xmlns:mc="http://schemas.openxmlformats.org/markup-compatibility/2006">
          <mc:Choice Requires="x14">
            <control shapeId="2864" r:id="rId86" name="Check Box 816">
              <controlPr defaultSize="0" autoFill="0" autoLine="0" autoPict="0">
                <anchor moveWithCells="1">
                  <from>
                    <xdr:col>9</xdr:col>
                    <xdr:colOff>38100</xdr:colOff>
                    <xdr:row>546</xdr:row>
                    <xdr:rowOff>38100</xdr:rowOff>
                  </from>
                  <to>
                    <xdr:col>9</xdr:col>
                    <xdr:colOff>342900</xdr:colOff>
                    <xdr:row>547</xdr:row>
                    <xdr:rowOff>38100</xdr:rowOff>
                  </to>
                </anchor>
              </controlPr>
            </control>
          </mc:Choice>
        </mc:AlternateContent>
        <mc:AlternateContent xmlns:mc="http://schemas.openxmlformats.org/markup-compatibility/2006">
          <mc:Choice Requires="x14">
            <control shapeId="2865" r:id="rId87" name="Check Box 817">
              <controlPr defaultSize="0" autoFill="0" autoLine="0" autoPict="0">
                <anchor moveWithCells="1">
                  <from>
                    <xdr:col>9</xdr:col>
                    <xdr:colOff>28575</xdr:colOff>
                    <xdr:row>597</xdr:row>
                    <xdr:rowOff>47625</xdr:rowOff>
                  </from>
                  <to>
                    <xdr:col>9</xdr:col>
                    <xdr:colOff>342900</xdr:colOff>
                    <xdr:row>598</xdr:row>
                    <xdr:rowOff>76200</xdr:rowOff>
                  </to>
                </anchor>
              </controlPr>
            </control>
          </mc:Choice>
        </mc:AlternateContent>
        <mc:AlternateContent xmlns:mc="http://schemas.openxmlformats.org/markup-compatibility/2006">
          <mc:Choice Requires="x14">
            <control shapeId="2876" r:id="rId88" name="Check Box 828">
              <controlPr defaultSize="0" autoFill="0" autoLine="0" autoPict="0">
                <anchor moveWithCells="1">
                  <from>
                    <xdr:col>9</xdr:col>
                    <xdr:colOff>57150</xdr:colOff>
                    <xdr:row>108</xdr:row>
                    <xdr:rowOff>38100</xdr:rowOff>
                  </from>
                  <to>
                    <xdr:col>10</xdr:col>
                    <xdr:colOff>0</xdr:colOff>
                    <xdr:row>109</xdr:row>
                    <xdr:rowOff>38100</xdr:rowOff>
                  </to>
                </anchor>
              </controlPr>
            </control>
          </mc:Choice>
        </mc:AlternateContent>
        <mc:AlternateContent xmlns:mc="http://schemas.openxmlformats.org/markup-compatibility/2006">
          <mc:Choice Requires="x14">
            <control shapeId="2878" r:id="rId89" name="Check Box 830">
              <controlPr defaultSize="0" autoFill="0" autoLine="0" autoPict="0">
                <anchor moveWithCells="1">
                  <from>
                    <xdr:col>9</xdr:col>
                    <xdr:colOff>19050</xdr:colOff>
                    <xdr:row>315</xdr:row>
                    <xdr:rowOff>28575</xdr:rowOff>
                  </from>
                  <to>
                    <xdr:col>10</xdr:col>
                    <xdr:colOff>266700</xdr:colOff>
                    <xdr:row>315</xdr:row>
                    <xdr:rowOff>190500</xdr:rowOff>
                  </to>
                </anchor>
              </controlPr>
            </control>
          </mc:Choice>
        </mc:AlternateContent>
        <mc:AlternateContent xmlns:mc="http://schemas.openxmlformats.org/markup-compatibility/2006">
          <mc:Choice Requires="x14">
            <control shapeId="2883" r:id="rId90" name="Check Box 835">
              <controlPr defaultSize="0" autoFill="0" autoLine="0" autoPict="0">
                <anchor moveWithCells="1">
                  <from>
                    <xdr:col>9</xdr:col>
                    <xdr:colOff>28575</xdr:colOff>
                    <xdr:row>606</xdr:row>
                    <xdr:rowOff>47625</xdr:rowOff>
                  </from>
                  <to>
                    <xdr:col>9</xdr:col>
                    <xdr:colOff>342900</xdr:colOff>
                    <xdr:row>607</xdr:row>
                    <xdr:rowOff>76200</xdr:rowOff>
                  </to>
                </anchor>
              </controlPr>
            </control>
          </mc:Choice>
        </mc:AlternateContent>
        <mc:AlternateContent xmlns:mc="http://schemas.openxmlformats.org/markup-compatibility/2006">
          <mc:Choice Requires="x14">
            <control shapeId="2884" r:id="rId91" name="Check Box 3.5">
              <controlPr defaultSize="0" autoFill="0" autoLine="0" autoPict="0">
                <anchor moveWithCells="1">
                  <from>
                    <xdr:col>9</xdr:col>
                    <xdr:colOff>57150</xdr:colOff>
                    <xdr:row>246</xdr:row>
                    <xdr:rowOff>66675</xdr:rowOff>
                  </from>
                  <to>
                    <xdr:col>9</xdr:col>
                    <xdr:colOff>342900</xdr:colOff>
                    <xdr:row>247</xdr:row>
                    <xdr:rowOff>0</xdr:rowOff>
                  </to>
                </anchor>
              </controlPr>
            </control>
          </mc:Choice>
        </mc:AlternateContent>
        <mc:AlternateContent xmlns:mc="http://schemas.openxmlformats.org/markup-compatibility/2006">
          <mc:Choice Requires="x14">
            <control shapeId="2888" r:id="rId92" name="Check Box 840">
              <controlPr defaultSize="0" autoFill="0" autoLine="0" autoPict="0">
                <anchor moveWithCells="1">
                  <from>
                    <xdr:col>9</xdr:col>
                    <xdr:colOff>19050</xdr:colOff>
                    <xdr:row>121</xdr:row>
                    <xdr:rowOff>38100</xdr:rowOff>
                  </from>
                  <to>
                    <xdr:col>10</xdr:col>
                    <xdr:colOff>0</xdr:colOff>
                    <xdr:row>122</xdr:row>
                    <xdr:rowOff>0</xdr:rowOff>
                  </to>
                </anchor>
              </controlPr>
            </control>
          </mc:Choice>
        </mc:AlternateContent>
        <mc:AlternateContent xmlns:mc="http://schemas.openxmlformats.org/markup-compatibility/2006">
          <mc:Choice Requires="x14">
            <control shapeId="2889" r:id="rId93" name="Check Box 841">
              <controlPr defaultSize="0" autoFill="0" autoLine="0" autoPict="0">
                <anchor moveWithCells="1">
                  <from>
                    <xdr:col>9</xdr:col>
                    <xdr:colOff>19050</xdr:colOff>
                    <xdr:row>152</xdr:row>
                    <xdr:rowOff>38100</xdr:rowOff>
                  </from>
                  <to>
                    <xdr:col>10</xdr:col>
                    <xdr:colOff>0</xdr:colOff>
                    <xdr:row>153</xdr:row>
                    <xdr:rowOff>76200</xdr:rowOff>
                  </to>
                </anchor>
              </controlPr>
            </control>
          </mc:Choice>
        </mc:AlternateContent>
        <mc:AlternateContent xmlns:mc="http://schemas.openxmlformats.org/markup-compatibility/2006">
          <mc:Choice Requires="x14">
            <control shapeId="2890" r:id="rId94" name="Check Box 842">
              <controlPr defaultSize="0" autoFill="0" autoLine="0" autoPict="0">
                <anchor moveWithCells="1">
                  <from>
                    <xdr:col>9</xdr:col>
                    <xdr:colOff>47625</xdr:colOff>
                    <xdr:row>249</xdr:row>
                    <xdr:rowOff>38100</xdr:rowOff>
                  </from>
                  <to>
                    <xdr:col>9</xdr:col>
                    <xdr:colOff>342900</xdr:colOff>
                    <xdr:row>250</xdr:row>
                    <xdr:rowOff>38100</xdr:rowOff>
                  </to>
                </anchor>
              </controlPr>
            </control>
          </mc:Choice>
        </mc:AlternateContent>
        <mc:AlternateContent xmlns:mc="http://schemas.openxmlformats.org/markup-compatibility/2006">
          <mc:Choice Requires="x14">
            <control shapeId="2891" r:id="rId95" name="Check Box 843">
              <controlPr defaultSize="0" autoFill="0" autoLine="0" autoPict="0">
                <anchor moveWithCells="1">
                  <from>
                    <xdr:col>9</xdr:col>
                    <xdr:colOff>28575</xdr:colOff>
                    <xdr:row>495</xdr:row>
                    <xdr:rowOff>57150</xdr:rowOff>
                  </from>
                  <to>
                    <xdr:col>9</xdr:col>
                    <xdr:colOff>381000</xdr:colOff>
                    <xdr:row>496</xdr:row>
                    <xdr:rowOff>76200</xdr:rowOff>
                  </to>
                </anchor>
              </controlPr>
            </control>
          </mc:Choice>
        </mc:AlternateContent>
        <mc:AlternateContent xmlns:mc="http://schemas.openxmlformats.org/markup-compatibility/2006">
          <mc:Choice Requires="x14">
            <control shapeId="2892" r:id="rId96" name="Check Box 844">
              <controlPr defaultSize="0" autoFill="0" autoLine="0" autoPict="0">
                <anchor moveWithCells="1">
                  <from>
                    <xdr:col>9</xdr:col>
                    <xdr:colOff>28575</xdr:colOff>
                    <xdr:row>584</xdr:row>
                    <xdr:rowOff>0</xdr:rowOff>
                  </from>
                  <to>
                    <xdr:col>10</xdr:col>
                    <xdr:colOff>0</xdr:colOff>
                    <xdr:row>585</xdr:row>
                    <xdr:rowOff>38100</xdr:rowOff>
                  </to>
                </anchor>
              </controlPr>
            </control>
          </mc:Choice>
        </mc:AlternateContent>
        <mc:AlternateContent xmlns:mc="http://schemas.openxmlformats.org/markup-compatibility/2006">
          <mc:Choice Requires="x14">
            <control shapeId="2893" r:id="rId97" name="Check Box 845">
              <controlPr defaultSize="0" autoFill="0" autoLine="0" autoPict="0">
                <anchor moveWithCells="1">
                  <from>
                    <xdr:col>9</xdr:col>
                    <xdr:colOff>38100</xdr:colOff>
                    <xdr:row>593</xdr:row>
                    <xdr:rowOff>19050</xdr:rowOff>
                  </from>
                  <to>
                    <xdr:col>10</xdr:col>
                    <xdr:colOff>38100</xdr:colOff>
                    <xdr:row>594</xdr:row>
                    <xdr:rowOff>0</xdr:rowOff>
                  </to>
                </anchor>
              </controlPr>
            </control>
          </mc:Choice>
        </mc:AlternateContent>
        <mc:AlternateContent xmlns:mc="http://schemas.openxmlformats.org/markup-compatibility/2006">
          <mc:Choice Requires="x14">
            <control shapeId="2897" r:id="rId98" name="Check Box 11.0">
              <controlPr defaultSize="0" autoFill="0" autoLine="0" autoPict="0">
                <anchor moveWithCells="1">
                  <from>
                    <xdr:col>9</xdr:col>
                    <xdr:colOff>0</xdr:colOff>
                    <xdr:row>613</xdr:row>
                    <xdr:rowOff>190500</xdr:rowOff>
                  </from>
                  <to>
                    <xdr:col>9</xdr:col>
                    <xdr:colOff>266700</xdr:colOff>
                    <xdr:row>614</xdr:row>
                    <xdr:rowOff>190500</xdr:rowOff>
                  </to>
                </anchor>
              </controlPr>
            </control>
          </mc:Choice>
        </mc:AlternateContent>
        <mc:AlternateContent xmlns:mc="http://schemas.openxmlformats.org/markup-compatibility/2006">
          <mc:Choice Requires="x14">
            <control shapeId="2906" r:id="rId99" name="Check Box 858">
              <controlPr defaultSize="0" autoFill="0" autoLine="0" autoPict="0">
                <anchor moveWithCells="1">
                  <from>
                    <xdr:col>9</xdr:col>
                    <xdr:colOff>0</xdr:colOff>
                    <xdr:row>782</xdr:row>
                    <xdr:rowOff>190500</xdr:rowOff>
                  </from>
                  <to>
                    <xdr:col>9</xdr:col>
                    <xdr:colOff>266700</xdr:colOff>
                    <xdr:row>784</xdr:row>
                    <xdr:rowOff>0</xdr:rowOff>
                  </to>
                </anchor>
              </controlPr>
            </control>
          </mc:Choice>
        </mc:AlternateContent>
        <mc:AlternateContent xmlns:mc="http://schemas.openxmlformats.org/markup-compatibility/2006">
          <mc:Choice Requires="x14">
            <control shapeId="2915" r:id="rId100" name="Check Box 867">
              <controlPr defaultSize="0" autoFill="0" autoLine="0" autoPict="0">
                <anchor moveWithCells="1">
                  <from>
                    <xdr:col>9</xdr:col>
                    <xdr:colOff>28575</xdr:colOff>
                    <xdr:row>623</xdr:row>
                    <xdr:rowOff>9525</xdr:rowOff>
                  </from>
                  <to>
                    <xdr:col>9</xdr:col>
                    <xdr:colOff>304800</xdr:colOff>
                    <xdr:row>624</xdr:row>
                    <xdr:rowOff>76200</xdr:rowOff>
                  </to>
                </anchor>
              </controlPr>
            </control>
          </mc:Choice>
        </mc:AlternateContent>
        <mc:AlternateContent xmlns:mc="http://schemas.openxmlformats.org/markup-compatibility/2006">
          <mc:Choice Requires="x14">
            <control shapeId="2916" r:id="rId101" name="Check Box 868">
              <controlPr defaultSize="0" autoFill="0" autoLine="0" autoPict="0">
                <anchor moveWithCells="1">
                  <from>
                    <xdr:col>9</xdr:col>
                    <xdr:colOff>28575</xdr:colOff>
                    <xdr:row>628</xdr:row>
                    <xdr:rowOff>9525</xdr:rowOff>
                  </from>
                  <to>
                    <xdr:col>9</xdr:col>
                    <xdr:colOff>304800</xdr:colOff>
                    <xdr:row>629</xdr:row>
                    <xdr:rowOff>76200</xdr:rowOff>
                  </to>
                </anchor>
              </controlPr>
            </control>
          </mc:Choice>
        </mc:AlternateContent>
        <mc:AlternateContent xmlns:mc="http://schemas.openxmlformats.org/markup-compatibility/2006">
          <mc:Choice Requires="x14">
            <control shapeId="2917" r:id="rId102" name="Check Box 869">
              <controlPr defaultSize="0" autoFill="0" autoLine="0" autoPict="0">
                <anchor moveWithCells="1">
                  <from>
                    <xdr:col>9</xdr:col>
                    <xdr:colOff>28575</xdr:colOff>
                    <xdr:row>637</xdr:row>
                    <xdr:rowOff>9525</xdr:rowOff>
                  </from>
                  <to>
                    <xdr:col>9</xdr:col>
                    <xdr:colOff>304800</xdr:colOff>
                    <xdr:row>638</xdr:row>
                    <xdr:rowOff>76200</xdr:rowOff>
                  </to>
                </anchor>
              </controlPr>
            </control>
          </mc:Choice>
        </mc:AlternateContent>
        <mc:AlternateContent xmlns:mc="http://schemas.openxmlformats.org/markup-compatibility/2006">
          <mc:Choice Requires="x14">
            <control shapeId="2918" r:id="rId103" name="Check Box 870">
              <controlPr defaultSize="0" autoFill="0" autoLine="0" autoPict="0">
                <anchor moveWithCells="1">
                  <from>
                    <xdr:col>9</xdr:col>
                    <xdr:colOff>28575</xdr:colOff>
                    <xdr:row>657</xdr:row>
                    <xdr:rowOff>9525</xdr:rowOff>
                  </from>
                  <to>
                    <xdr:col>9</xdr:col>
                    <xdr:colOff>304800</xdr:colOff>
                    <xdr:row>658</xdr:row>
                    <xdr:rowOff>76200</xdr:rowOff>
                  </to>
                </anchor>
              </controlPr>
            </control>
          </mc:Choice>
        </mc:AlternateContent>
        <mc:AlternateContent xmlns:mc="http://schemas.openxmlformats.org/markup-compatibility/2006">
          <mc:Choice Requires="x14">
            <control shapeId="2919" r:id="rId104" name="Check Box 871">
              <controlPr defaultSize="0" autoFill="0" autoLine="0" autoPict="0">
                <anchor moveWithCells="1">
                  <from>
                    <xdr:col>9</xdr:col>
                    <xdr:colOff>28575</xdr:colOff>
                    <xdr:row>714</xdr:row>
                    <xdr:rowOff>9525</xdr:rowOff>
                  </from>
                  <to>
                    <xdr:col>9</xdr:col>
                    <xdr:colOff>304800</xdr:colOff>
                    <xdr:row>715</xdr:row>
                    <xdr:rowOff>76200</xdr:rowOff>
                  </to>
                </anchor>
              </controlPr>
            </control>
          </mc:Choice>
        </mc:AlternateContent>
        <mc:AlternateContent xmlns:mc="http://schemas.openxmlformats.org/markup-compatibility/2006">
          <mc:Choice Requires="x14">
            <control shapeId="2920" r:id="rId105" name="Check Box 872">
              <controlPr defaultSize="0" autoFill="0" autoLine="0" autoPict="0">
                <anchor moveWithCells="1">
                  <from>
                    <xdr:col>9</xdr:col>
                    <xdr:colOff>28575</xdr:colOff>
                    <xdr:row>726</xdr:row>
                    <xdr:rowOff>9525</xdr:rowOff>
                  </from>
                  <to>
                    <xdr:col>9</xdr:col>
                    <xdr:colOff>304800</xdr:colOff>
                    <xdr:row>727</xdr:row>
                    <xdr:rowOff>76200</xdr:rowOff>
                  </to>
                </anchor>
              </controlPr>
            </control>
          </mc:Choice>
        </mc:AlternateContent>
        <mc:AlternateContent xmlns:mc="http://schemas.openxmlformats.org/markup-compatibility/2006">
          <mc:Choice Requires="x14">
            <control shapeId="2921" r:id="rId106" name="Check Box 873">
              <controlPr defaultSize="0" autoFill="0" autoLine="0" autoPict="0">
                <anchor moveWithCells="1">
                  <from>
                    <xdr:col>9</xdr:col>
                    <xdr:colOff>28575</xdr:colOff>
                    <xdr:row>736</xdr:row>
                    <xdr:rowOff>9525</xdr:rowOff>
                  </from>
                  <to>
                    <xdr:col>9</xdr:col>
                    <xdr:colOff>304800</xdr:colOff>
                    <xdr:row>738</xdr:row>
                    <xdr:rowOff>0</xdr:rowOff>
                  </to>
                </anchor>
              </controlPr>
            </control>
          </mc:Choice>
        </mc:AlternateContent>
        <mc:AlternateContent xmlns:mc="http://schemas.openxmlformats.org/markup-compatibility/2006">
          <mc:Choice Requires="x14">
            <control shapeId="2922" r:id="rId107" name="Check Box 874">
              <controlPr defaultSize="0" autoFill="0" autoLine="0" autoPict="0">
                <anchor moveWithCells="1">
                  <from>
                    <xdr:col>9</xdr:col>
                    <xdr:colOff>28575</xdr:colOff>
                    <xdr:row>741</xdr:row>
                    <xdr:rowOff>9525</xdr:rowOff>
                  </from>
                  <to>
                    <xdr:col>9</xdr:col>
                    <xdr:colOff>304800</xdr:colOff>
                    <xdr:row>742</xdr:row>
                    <xdr:rowOff>76200</xdr:rowOff>
                  </to>
                </anchor>
              </controlPr>
            </control>
          </mc:Choice>
        </mc:AlternateContent>
        <mc:AlternateContent xmlns:mc="http://schemas.openxmlformats.org/markup-compatibility/2006">
          <mc:Choice Requires="x14">
            <control shapeId="2923" r:id="rId108" name="Check Box 875">
              <controlPr defaultSize="0" autoFill="0" autoLine="0" autoPict="0">
                <anchor moveWithCells="1">
                  <from>
                    <xdr:col>9</xdr:col>
                    <xdr:colOff>28575</xdr:colOff>
                    <xdr:row>767</xdr:row>
                    <xdr:rowOff>9525</xdr:rowOff>
                  </from>
                  <to>
                    <xdr:col>9</xdr:col>
                    <xdr:colOff>304800</xdr:colOff>
                    <xdr:row>768</xdr:row>
                    <xdr:rowOff>76200</xdr:rowOff>
                  </to>
                </anchor>
              </controlPr>
            </control>
          </mc:Choice>
        </mc:AlternateContent>
        <mc:AlternateContent xmlns:mc="http://schemas.openxmlformats.org/markup-compatibility/2006">
          <mc:Choice Requires="x14">
            <control shapeId="2924" r:id="rId109" name="Check Box 876">
              <controlPr defaultSize="0" autoFill="0" autoLine="0" autoPict="0">
                <anchor moveWithCells="1">
                  <from>
                    <xdr:col>9</xdr:col>
                    <xdr:colOff>28575</xdr:colOff>
                    <xdr:row>776</xdr:row>
                    <xdr:rowOff>9525</xdr:rowOff>
                  </from>
                  <to>
                    <xdr:col>9</xdr:col>
                    <xdr:colOff>304800</xdr:colOff>
                    <xdr:row>777</xdr:row>
                    <xdr:rowOff>76200</xdr:rowOff>
                  </to>
                </anchor>
              </controlPr>
            </control>
          </mc:Choice>
        </mc:AlternateContent>
        <mc:AlternateContent xmlns:mc="http://schemas.openxmlformats.org/markup-compatibility/2006">
          <mc:Choice Requires="x14">
            <control shapeId="2925" r:id="rId110" name="Check Box 877">
              <controlPr defaultSize="0" autoFill="0" autoLine="0" autoPict="0">
                <anchor moveWithCells="1">
                  <from>
                    <xdr:col>9</xdr:col>
                    <xdr:colOff>28575</xdr:colOff>
                    <xdr:row>793</xdr:row>
                    <xdr:rowOff>9525</xdr:rowOff>
                  </from>
                  <to>
                    <xdr:col>9</xdr:col>
                    <xdr:colOff>304800</xdr:colOff>
                    <xdr:row>794</xdr:row>
                    <xdr:rowOff>76200</xdr:rowOff>
                  </to>
                </anchor>
              </controlPr>
            </control>
          </mc:Choice>
        </mc:AlternateContent>
        <mc:AlternateContent xmlns:mc="http://schemas.openxmlformats.org/markup-compatibility/2006">
          <mc:Choice Requires="x14">
            <control shapeId="2926" r:id="rId111" name="Check Box 878">
              <controlPr defaultSize="0" autoFill="0" autoLine="0" autoPict="0">
                <anchor moveWithCells="1">
                  <from>
                    <xdr:col>9</xdr:col>
                    <xdr:colOff>28575</xdr:colOff>
                    <xdr:row>796</xdr:row>
                    <xdr:rowOff>9525</xdr:rowOff>
                  </from>
                  <to>
                    <xdr:col>9</xdr:col>
                    <xdr:colOff>304800</xdr:colOff>
                    <xdr:row>797</xdr:row>
                    <xdr:rowOff>76200</xdr:rowOff>
                  </to>
                </anchor>
              </controlPr>
            </control>
          </mc:Choice>
        </mc:AlternateContent>
        <mc:AlternateContent xmlns:mc="http://schemas.openxmlformats.org/markup-compatibility/2006">
          <mc:Choice Requires="x14">
            <control shapeId="2927" r:id="rId112" name="Check Box 879">
              <controlPr defaultSize="0" autoFill="0" autoLine="0" autoPict="0">
                <anchor moveWithCells="1">
                  <from>
                    <xdr:col>9</xdr:col>
                    <xdr:colOff>28575</xdr:colOff>
                    <xdr:row>802</xdr:row>
                    <xdr:rowOff>9525</xdr:rowOff>
                  </from>
                  <to>
                    <xdr:col>9</xdr:col>
                    <xdr:colOff>304800</xdr:colOff>
                    <xdr:row>803</xdr:row>
                    <xdr:rowOff>76200</xdr:rowOff>
                  </to>
                </anchor>
              </controlPr>
            </control>
          </mc:Choice>
        </mc:AlternateContent>
        <mc:AlternateContent xmlns:mc="http://schemas.openxmlformats.org/markup-compatibility/2006">
          <mc:Choice Requires="x14">
            <control shapeId="2928" r:id="rId113" name="Check Box 880">
              <controlPr defaultSize="0" autoFill="0" autoLine="0" autoPict="0">
                <anchor moveWithCells="1">
                  <from>
                    <xdr:col>9</xdr:col>
                    <xdr:colOff>28575</xdr:colOff>
                    <xdr:row>806</xdr:row>
                    <xdr:rowOff>9525</xdr:rowOff>
                  </from>
                  <to>
                    <xdr:col>9</xdr:col>
                    <xdr:colOff>304800</xdr:colOff>
                    <xdr:row>807</xdr:row>
                    <xdr:rowOff>76200</xdr:rowOff>
                  </to>
                </anchor>
              </controlPr>
            </control>
          </mc:Choice>
        </mc:AlternateContent>
        <mc:AlternateContent xmlns:mc="http://schemas.openxmlformats.org/markup-compatibility/2006">
          <mc:Choice Requires="x14">
            <control shapeId="2929" r:id="rId114" name="Check Box 881">
              <controlPr defaultSize="0" autoFill="0" autoLine="0" autoPict="0">
                <anchor moveWithCells="1">
                  <from>
                    <xdr:col>9</xdr:col>
                    <xdr:colOff>28575</xdr:colOff>
                    <xdr:row>835</xdr:row>
                    <xdr:rowOff>9525</xdr:rowOff>
                  </from>
                  <to>
                    <xdr:col>9</xdr:col>
                    <xdr:colOff>304800</xdr:colOff>
                    <xdr:row>836</xdr:row>
                    <xdr:rowOff>76200</xdr:rowOff>
                  </to>
                </anchor>
              </controlPr>
            </control>
          </mc:Choice>
        </mc:AlternateContent>
        <mc:AlternateContent xmlns:mc="http://schemas.openxmlformats.org/markup-compatibility/2006">
          <mc:Choice Requires="x14">
            <control shapeId="2931" r:id="rId115" name="Check Box 883">
              <controlPr defaultSize="0" autoFill="0" autoLine="0" autoPict="0">
                <anchor moveWithCells="1">
                  <from>
                    <xdr:col>9</xdr:col>
                    <xdr:colOff>19050</xdr:colOff>
                    <xdr:row>153</xdr:row>
                    <xdr:rowOff>47625</xdr:rowOff>
                  </from>
                  <to>
                    <xdr:col>10</xdr:col>
                    <xdr:colOff>76200</xdr:colOff>
                    <xdr:row>153</xdr:row>
                    <xdr:rowOff>266700</xdr:rowOff>
                  </to>
                </anchor>
              </controlPr>
            </control>
          </mc:Choice>
        </mc:AlternateContent>
        <mc:AlternateContent xmlns:mc="http://schemas.openxmlformats.org/markup-compatibility/2006">
          <mc:Choice Requires="x14">
            <control shapeId="3000" r:id="rId116" name="Check Box 952">
              <controlPr defaultSize="0" autoFill="0" autoLine="0" autoPict="0">
                <anchor moveWithCells="1">
                  <from>
                    <xdr:col>9</xdr:col>
                    <xdr:colOff>0</xdr:colOff>
                    <xdr:row>840</xdr:row>
                    <xdr:rowOff>190500</xdr:rowOff>
                  </from>
                  <to>
                    <xdr:col>9</xdr:col>
                    <xdr:colOff>266700</xdr:colOff>
                    <xdr:row>842</xdr:row>
                    <xdr:rowOff>0</xdr:rowOff>
                  </to>
                </anchor>
              </controlPr>
            </control>
          </mc:Choice>
        </mc:AlternateContent>
        <mc:AlternateContent xmlns:mc="http://schemas.openxmlformats.org/markup-compatibility/2006">
          <mc:Choice Requires="x14">
            <control shapeId="3001" r:id="rId117" name="Check Box 953">
              <controlPr defaultSize="0" autoFill="0" autoLine="0" autoPict="0">
                <anchor moveWithCells="1">
                  <from>
                    <xdr:col>9</xdr:col>
                    <xdr:colOff>28575</xdr:colOff>
                    <xdr:row>854</xdr:row>
                    <xdr:rowOff>9525</xdr:rowOff>
                  </from>
                  <to>
                    <xdr:col>9</xdr:col>
                    <xdr:colOff>304800</xdr:colOff>
                    <xdr:row>855</xdr:row>
                    <xdr:rowOff>76200</xdr:rowOff>
                  </to>
                </anchor>
              </controlPr>
            </control>
          </mc:Choice>
        </mc:AlternateContent>
        <mc:AlternateContent xmlns:mc="http://schemas.openxmlformats.org/markup-compatibility/2006">
          <mc:Choice Requires="x14">
            <control shapeId="3002" r:id="rId118" name="Check Box 954">
              <controlPr defaultSize="0" autoFill="0" autoLine="0" autoPict="0">
                <anchor moveWithCells="1">
                  <from>
                    <xdr:col>9</xdr:col>
                    <xdr:colOff>28575</xdr:colOff>
                    <xdr:row>858</xdr:row>
                    <xdr:rowOff>9525</xdr:rowOff>
                  </from>
                  <to>
                    <xdr:col>9</xdr:col>
                    <xdr:colOff>304800</xdr:colOff>
                    <xdr:row>859</xdr:row>
                    <xdr:rowOff>76200</xdr:rowOff>
                  </to>
                </anchor>
              </controlPr>
            </control>
          </mc:Choice>
        </mc:AlternateContent>
        <mc:AlternateContent xmlns:mc="http://schemas.openxmlformats.org/markup-compatibility/2006">
          <mc:Choice Requires="x14">
            <control shapeId="3003" r:id="rId119" name="Check Box 955">
              <controlPr defaultSize="0" autoFill="0" autoLine="0" autoPict="0">
                <anchor moveWithCells="1">
                  <from>
                    <xdr:col>9</xdr:col>
                    <xdr:colOff>28575</xdr:colOff>
                    <xdr:row>866</xdr:row>
                    <xdr:rowOff>9525</xdr:rowOff>
                  </from>
                  <to>
                    <xdr:col>9</xdr:col>
                    <xdr:colOff>304800</xdr:colOff>
                    <xdr:row>867</xdr:row>
                    <xdr:rowOff>76200</xdr:rowOff>
                  </to>
                </anchor>
              </controlPr>
            </control>
          </mc:Choice>
        </mc:AlternateContent>
        <mc:AlternateContent xmlns:mc="http://schemas.openxmlformats.org/markup-compatibility/2006">
          <mc:Choice Requires="x14">
            <control shapeId="3004" r:id="rId120" name="Check Box 956">
              <controlPr defaultSize="0" autoFill="0" autoLine="0" autoPict="0">
                <anchor moveWithCells="1">
                  <from>
                    <xdr:col>9</xdr:col>
                    <xdr:colOff>28575</xdr:colOff>
                    <xdr:row>870</xdr:row>
                    <xdr:rowOff>9525</xdr:rowOff>
                  </from>
                  <to>
                    <xdr:col>9</xdr:col>
                    <xdr:colOff>304800</xdr:colOff>
                    <xdr:row>871</xdr:row>
                    <xdr:rowOff>76200</xdr:rowOff>
                  </to>
                </anchor>
              </controlPr>
            </control>
          </mc:Choice>
        </mc:AlternateContent>
        <mc:AlternateContent xmlns:mc="http://schemas.openxmlformats.org/markup-compatibility/2006">
          <mc:Choice Requires="x14">
            <control shapeId="3005" r:id="rId121" name="Check Box 957">
              <controlPr defaultSize="0" autoFill="0" autoLine="0" autoPict="0">
                <anchor moveWithCells="1">
                  <from>
                    <xdr:col>9</xdr:col>
                    <xdr:colOff>28575</xdr:colOff>
                    <xdr:row>932</xdr:row>
                    <xdr:rowOff>9525</xdr:rowOff>
                  </from>
                  <to>
                    <xdr:col>9</xdr:col>
                    <xdr:colOff>304800</xdr:colOff>
                    <xdr:row>933</xdr:row>
                    <xdr:rowOff>76200</xdr:rowOff>
                  </to>
                </anchor>
              </controlPr>
            </control>
          </mc:Choice>
        </mc:AlternateContent>
        <mc:AlternateContent xmlns:mc="http://schemas.openxmlformats.org/markup-compatibility/2006">
          <mc:Choice Requires="x14">
            <control shapeId="3011" r:id="rId122" name="Check Box 963">
              <controlPr defaultSize="0" autoFill="0" autoLine="0" autoPict="0">
                <anchor moveWithCells="1">
                  <from>
                    <xdr:col>9</xdr:col>
                    <xdr:colOff>19050</xdr:colOff>
                    <xdr:row>132</xdr:row>
                    <xdr:rowOff>38100</xdr:rowOff>
                  </from>
                  <to>
                    <xdr:col>10</xdr:col>
                    <xdr:colOff>0</xdr:colOff>
                    <xdr:row>133</xdr:row>
                    <xdr:rowOff>38100</xdr:rowOff>
                  </to>
                </anchor>
              </controlPr>
            </control>
          </mc:Choice>
        </mc:AlternateContent>
        <mc:AlternateContent xmlns:mc="http://schemas.openxmlformats.org/markup-compatibility/2006">
          <mc:Choice Requires="x14">
            <control shapeId="3012" r:id="rId123" name="Check Box 964">
              <controlPr defaultSize="0" autoFill="0" autoLine="0" autoPict="0">
                <anchor moveWithCells="1">
                  <from>
                    <xdr:col>9</xdr:col>
                    <xdr:colOff>19050</xdr:colOff>
                    <xdr:row>133</xdr:row>
                    <xdr:rowOff>47625</xdr:rowOff>
                  </from>
                  <to>
                    <xdr:col>10</xdr:col>
                    <xdr:colOff>76200</xdr:colOff>
                    <xdr:row>134</xdr:row>
                    <xdr:rowOff>38100</xdr:rowOff>
                  </to>
                </anchor>
              </controlPr>
            </control>
          </mc:Choice>
        </mc:AlternateContent>
        <mc:AlternateContent xmlns:mc="http://schemas.openxmlformats.org/markup-compatibility/2006">
          <mc:Choice Requires="x14">
            <control shapeId="3029" r:id="rId124" name="Check Box 981">
              <controlPr defaultSize="0" autoFill="0" autoLine="0" autoPict="0">
                <anchor moveWithCells="1">
                  <from>
                    <xdr:col>9</xdr:col>
                    <xdr:colOff>19050</xdr:colOff>
                    <xdr:row>140</xdr:row>
                    <xdr:rowOff>38100</xdr:rowOff>
                  </from>
                  <to>
                    <xdr:col>10</xdr:col>
                    <xdr:colOff>0</xdr:colOff>
                    <xdr:row>141</xdr:row>
                    <xdr:rowOff>76200</xdr:rowOff>
                  </to>
                </anchor>
              </controlPr>
            </control>
          </mc:Choice>
        </mc:AlternateContent>
        <mc:AlternateContent xmlns:mc="http://schemas.openxmlformats.org/markup-compatibility/2006">
          <mc:Choice Requires="x14">
            <control shapeId="3030" r:id="rId125" name="Check Box 982">
              <controlPr defaultSize="0" autoFill="0" autoLine="0" autoPict="0">
                <anchor moveWithCells="1">
                  <from>
                    <xdr:col>9</xdr:col>
                    <xdr:colOff>19050</xdr:colOff>
                    <xdr:row>141</xdr:row>
                    <xdr:rowOff>47625</xdr:rowOff>
                  </from>
                  <to>
                    <xdr:col>10</xdr:col>
                    <xdr:colOff>76200</xdr:colOff>
                    <xdr:row>142</xdr:row>
                    <xdr:rowOff>76200</xdr:rowOff>
                  </to>
                </anchor>
              </controlPr>
            </control>
          </mc:Choice>
        </mc:AlternateContent>
        <mc:AlternateContent xmlns:mc="http://schemas.openxmlformats.org/markup-compatibility/2006">
          <mc:Choice Requires="x14">
            <control shapeId="2652" r:id="rId126" name="Check Box 604">
              <controlPr defaultSize="0" autoFill="0" autoLine="0" autoPict="0">
                <anchor moveWithCells="1">
                  <from>
                    <xdr:col>1</xdr:col>
                    <xdr:colOff>9525</xdr:colOff>
                    <xdr:row>84</xdr:row>
                    <xdr:rowOff>209550</xdr:rowOff>
                  </from>
                  <to>
                    <xdr:col>2</xdr:col>
                    <xdr:colOff>38100</xdr:colOff>
                    <xdr:row>86</xdr:row>
                    <xdr:rowOff>0</xdr:rowOff>
                  </to>
                </anchor>
              </controlPr>
            </control>
          </mc:Choice>
        </mc:AlternateContent>
        <mc:AlternateContent xmlns:mc="http://schemas.openxmlformats.org/markup-compatibility/2006">
          <mc:Choice Requires="x14">
            <control shapeId="2653" r:id="rId127" name="Check Box 605">
              <controlPr defaultSize="0" autoFill="0" autoLine="0" autoPict="0">
                <anchor moveWithCells="1">
                  <from>
                    <xdr:col>1</xdr:col>
                    <xdr:colOff>9525</xdr:colOff>
                    <xdr:row>86</xdr:row>
                    <xdr:rowOff>209550</xdr:rowOff>
                  </from>
                  <to>
                    <xdr:col>2</xdr:col>
                    <xdr:colOff>38100</xdr:colOff>
                    <xdr:row>88</xdr:row>
                    <xdr:rowOff>0</xdr:rowOff>
                  </to>
                </anchor>
              </controlPr>
            </control>
          </mc:Choice>
        </mc:AlternateContent>
        <mc:AlternateContent xmlns:mc="http://schemas.openxmlformats.org/markup-compatibility/2006">
          <mc:Choice Requires="x14">
            <control shapeId="2654" r:id="rId128" name="Check Box 606">
              <controlPr defaultSize="0" autoFill="0" autoLine="0" autoPict="0">
                <anchor moveWithCells="1">
                  <from>
                    <xdr:col>1</xdr:col>
                    <xdr:colOff>9525</xdr:colOff>
                    <xdr:row>91</xdr:row>
                    <xdr:rowOff>19050</xdr:rowOff>
                  </from>
                  <to>
                    <xdr:col>2</xdr:col>
                    <xdr:colOff>38100</xdr:colOff>
                    <xdr:row>92</xdr:row>
                    <xdr:rowOff>38100</xdr:rowOff>
                  </to>
                </anchor>
              </controlPr>
            </control>
          </mc:Choice>
        </mc:AlternateContent>
        <mc:AlternateContent xmlns:mc="http://schemas.openxmlformats.org/markup-compatibility/2006">
          <mc:Choice Requires="x14">
            <control shapeId="2655" r:id="rId129" name="Check Box 607">
              <controlPr defaultSize="0" autoFill="0" autoLine="0" autoPict="0">
                <anchor moveWithCells="1">
                  <from>
                    <xdr:col>1</xdr:col>
                    <xdr:colOff>9525</xdr:colOff>
                    <xdr:row>94</xdr:row>
                    <xdr:rowOff>19050</xdr:rowOff>
                  </from>
                  <to>
                    <xdr:col>2</xdr:col>
                    <xdr:colOff>38100</xdr:colOff>
                    <xdr:row>95</xdr:row>
                    <xdr:rowOff>38100</xdr:rowOff>
                  </to>
                </anchor>
              </controlPr>
            </control>
          </mc:Choice>
        </mc:AlternateContent>
        <mc:AlternateContent xmlns:mc="http://schemas.openxmlformats.org/markup-compatibility/2006">
          <mc:Choice Requires="x14">
            <control shapeId="2657" r:id="rId130" name="Check Box 609">
              <controlPr defaultSize="0" autoFill="0" autoLine="0" autoPict="0">
                <anchor moveWithCells="1">
                  <from>
                    <xdr:col>1</xdr:col>
                    <xdr:colOff>9525</xdr:colOff>
                    <xdr:row>336</xdr:row>
                    <xdr:rowOff>0</xdr:rowOff>
                  </from>
                  <to>
                    <xdr:col>2</xdr:col>
                    <xdr:colOff>0</xdr:colOff>
                    <xdr:row>337</xdr:row>
                    <xdr:rowOff>0</xdr:rowOff>
                  </to>
                </anchor>
              </controlPr>
            </control>
          </mc:Choice>
        </mc:AlternateContent>
        <mc:AlternateContent xmlns:mc="http://schemas.openxmlformats.org/markup-compatibility/2006">
          <mc:Choice Requires="x14">
            <control shapeId="2658" r:id="rId131" name="Check Box 610">
              <controlPr defaultSize="0" autoFill="0" autoLine="0" autoPict="0">
                <anchor moveWithCells="1">
                  <from>
                    <xdr:col>1</xdr:col>
                    <xdr:colOff>9525</xdr:colOff>
                    <xdr:row>339</xdr:row>
                    <xdr:rowOff>28575</xdr:rowOff>
                  </from>
                  <to>
                    <xdr:col>2</xdr:col>
                    <xdr:colOff>0</xdr:colOff>
                    <xdr:row>340</xdr:row>
                    <xdr:rowOff>38100</xdr:rowOff>
                  </to>
                </anchor>
              </controlPr>
            </control>
          </mc:Choice>
        </mc:AlternateContent>
        <mc:AlternateContent xmlns:mc="http://schemas.openxmlformats.org/markup-compatibility/2006">
          <mc:Choice Requires="x14">
            <control shapeId="2659" r:id="rId132" name="Check Box 611">
              <controlPr defaultSize="0" autoFill="0" autoLine="0" autoPict="0">
                <anchor moveWithCells="1">
                  <from>
                    <xdr:col>1</xdr:col>
                    <xdr:colOff>9525</xdr:colOff>
                    <xdr:row>346</xdr:row>
                    <xdr:rowOff>38100</xdr:rowOff>
                  </from>
                  <to>
                    <xdr:col>2</xdr:col>
                    <xdr:colOff>0</xdr:colOff>
                    <xdr:row>347</xdr:row>
                    <xdr:rowOff>38100</xdr:rowOff>
                  </to>
                </anchor>
              </controlPr>
            </control>
          </mc:Choice>
        </mc:AlternateContent>
        <mc:AlternateContent xmlns:mc="http://schemas.openxmlformats.org/markup-compatibility/2006">
          <mc:Choice Requires="x14">
            <control shapeId="2660" r:id="rId133" name="Check Box 612">
              <controlPr defaultSize="0" autoFill="0" autoLine="0" autoPict="0">
                <anchor moveWithCells="1">
                  <from>
                    <xdr:col>1</xdr:col>
                    <xdr:colOff>9525</xdr:colOff>
                    <xdr:row>349</xdr:row>
                    <xdr:rowOff>38100</xdr:rowOff>
                  </from>
                  <to>
                    <xdr:col>2</xdr:col>
                    <xdr:colOff>0</xdr:colOff>
                    <xdr:row>350</xdr:row>
                    <xdr:rowOff>38100</xdr:rowOff>
                  </to>
                </anchor>
              </controlPr>
            </control>
          </mc:Choice>
        </mc:AlternateContent>
        <mc:AlternateContent xmlns:mc="http://schemas.openxmlformats.org/markup-compatibility/2006">
          <mc:Choice Requires="x14">
            <control shapeId="2661" r:id="rId134" name="Check Box 613">
              <controlPr defaultSize="0" autoFill="0" autoLine="0" autoPict="0">
                <anchor moveWithCells="1">
                  <from>
                    <xdr:col>1</xdr:col>
                    <xdr:colOff>9525</xdr:colOff>
                    <xdr:row>389</xdr:row>
                    <xdr:rowOff>209550</xdr:rowOff>
                  </from>
                  <to>
                    <xdr:col>2</xdr:col>
                    <xdr:colOff>0</xdr:colOff>
                    <xdr:row>391</xdr:row>
                    <xdr:rowOff>0</xdr:rowOff>
                  </to>
                </anchor>
              </controlPr>
            </control>
          </mc:Choice>
        </mc:AlternateContent>
        <mc:AlternateContent xmlns:mc="http://schemas.openxmlformats.org/markup-compatibility/2006">
          <mc:Choice Requires="x14">
            <control shapeId="2662" r:id="rId135" name="Check Box 614">
              <controlPr defaultSize="0" autoFill="0" autoLine="0" autoPict="0">
                <anchor moveWithCells="1">
                  <from>
                    <xdr:col>1</xdr:col>
                    <xdr:colOff>9525</xdr:colOff>
                    <xdr:row>391</xdr:row>
                    <xdr:rowOff>66675</xdr:rowOff>
                  </from>
                  <to>
                    <xdr:col>2</xdr:col>
                    <xdr:colOff>0</xdr:colOff>
                    <xdr:row>392</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6"/>
  </sheetPr>
  <dimension ref="A1:AC433"/>
  <sheetViews>
    <sheetView showGridLines="0" zoomScaleNormal="100" zoomScaleSheetLayoutView="100" workbookViewId="0">
      <selection activeCell="B1" sqref="B1"/>
    </sheetView>
  </sheetViews>
  <sheetFormatPr defaultColWidth="9.140625" defaultRowHeight="15" outlineLevelCol="1" x14ac:dyDescent="0.25"/>
  <cols>
    <col min="1" max="1" width="5.7109375" style="3" customWidth="1"/>
    <col min="2" max="2" width="4.5703125" style="3" customWidth="1"/>
    <col min="3" max="7" width="5.7109375" style="2" customWidth="1"/>
    <col min="8" max="9" width="13.7109375" style="2" customWidth="1"/>
    <col min="10" max="11" width="6.42578125" style="2" customWidth="1"/>
    <col min="12" max="12" width="11" style="22" customWidth="1"/>
    <col min="13" max="13" width="3" style="7" hidden="1" customWidth="1" outlineLevel="1"/>
    <col min="14" max="14" width="9.5703125" style="7" hidden="1" customWidth="1" outlineLevel="1"/>
    <col min="15" max="15" width="22.7109375" style="8" hidden="1" customWidth="1" outlineLevel="1"/>
    <col min="16" max="16" width="15.7109375" style="4" hidden="1" customWidth="1" outlineLevel="1"/>
    <col min="17" max="17" width="26.7109375" style="4" hidden="1" customWidth="1" outlineLevel="1"/>
    <col min="18" max="18" width="6.140625" style="4" hidden="1" customWidth="1" outlineLevel="1"/>
    <col min="19" max="19" width="16.7109375" style="4" hidden="1" customWidth="1" outlineLevel="1"/>
    <col min="20" max="20" width="22.140625" style="4" hidden="1" customWidth="1" outlineLevel="1"/>
    <col min="21" max="21" width="16.7109375" style="7" hidden="1" customWidth="1" outlineLevel="1"/>
    <col min="22" max="22" width="18.7109375" hidden="1" customWidth="1" outlineLevel="1"/>
    <col min="23" max="23" width="55.5703125" style="489" hidden="1" customWidth="1" outlineLevel="1"/>
    <col min="24" max="24" width="75.28515625" hidden="1" customWidth="1" outlineLevel="1"/>
    <col min="25" max="25" width="21.7109375" style="511" hidden="1" customWidth="1" outlineLevel="1"/>
    <col min="26" max="26" width="8.85546875" hidden="1" customWidth="1" outlineLevel="1"/>
    <col min="27" max="27" width="38.5703125" style="1003" customWidth="1" collapsed="1"/>
    <col min="28" max="28" width="13.140625" customWidth="1"/>
    <col min="29" max="29" width="28.5703125" style="2" customWidth="1"/>
    <col min="30" max="16384" width="9.140625" style="2"/>
  </cols>
  <sheetData>
    <row r="1" spans="1:29" ht="15.75" x14ac:dyDescent="0.25">
      <c r="A1" s="264" t="s">
        <v>397</v>
      </c>
      <c r="C1" s="220"/>
      <c r="Z1" s="18"/>
    </row>
    <row r="2" spans="1:29" ht="15.75" x14ac:dyDescent="0.2">
      <c r="A2" s="169" t="s">
        <v>376</v>
      </c>
      <c r="B2" s="190"/>
      <c r="E2" s="1712" t="str">
        <f>IF(ISBLANK('Sec 1 Entity Level'!E2),"",'Sec 1 Entity Level'!E2)</f>
        <v>Name of business</v>
      </c>
      <c r="F2" s="1712"/>
      <c r="G2" s="1712"/>
      <c r="H2" s="1712"/>
      <c r="I2" s="1712"/>
      <c r="J2" s="1712"/>
      <c r="K2" s="1712"/>
      <c r="L2" s="1712"/>
      <c r="M2" s="4"/>
      <c r="N2" s="52"/>
      <c r="P2" s="8"/>
      <c r="U2" s="4"/>
      <c r="V2" s="4"/>
      <c r="W2" s="5"/>
      <c r="X2" s="4"/>
      <c r="Y2" s="648"/>
      <c r="Z2" s="2"/>
      <c r="AB2" s="2"/>
    </row>
    <row r="3" spans="1:29" ht="15.75" x14ac:dyDescent="0.2">
      <c r="A3" s="169" t="s">
        <v>377</v>
      </c>
      <c r="B3" s="190"/>
      <c r="E3" s="1561" t="str">
        <f>IF(ISBLANK('Sec 1 Entity Level'!E3),"",'Sec 1 Entity Level'!E3)</f>
        <v>Tax reference number</v>
      </c>
      <c r="F3" s="1561"/>
      <c r="G3" s="1561"/>
      <c r="H3" s="1561"/>
      <c r="I3" s="1561"/>
      <c r="J3" s="1561"/>
      <c r="K3" s="1561"/>
      <c r="L3" s="1561"/>
      <c r="M3" s="4"/>
      <c r="N3" s="52"/>
      <c r="P3" s="8"/>
      <c r="U3" s="4"/>
      <c r="V3" s="4"/>
      <c r="W3" s="5"/>
      <c r="X3" s="4"/>
      <c r="Y3" s="648"/>
      <c r="Z3" s="2"/>
      <c r="AB3" s="2"/>
    </row>
    <row r="4" spans="1:29" ht="15.75" x14ac:dyDescent="0.25">
      <c r="A4" s="281"/>
      <c r="B4" s="282"/>
      <c r="C4" s="7"/>
      <c r="D4" s="7"/>
      <c r="E4" s="7"/>
      <c r="F4" s="7"/>
      <c r="G4" s="7"/>
      <c r="H4" s="7"/>
      <c r="I4" s="7"/>
      <c r="J4" s="7"/>
      <c r="K4" s="7"/>
      <c r="L4" s="87"/>
      <c r="M4" s="4"/>
      <c r="N4" s="52"/>
      <c r="O4" s="614" t="s">
        <v>828</v>
      </c>
      <c r="P4" s="8"/>
      <c r="U4" s="4"/>
      <c r="V4" s="4"/>
      <c r="W4" s="5"/>
      <c r="X4" s="4"/>
      <c r="Y4" s="648"/>
      <c r="Z4" s="2"/>
      <c r="AB4" s="2"/>
    </row>
    <row r="5" spans="1:29" ht="18" x14ac:dyDescent="0.25">
      <c r="A5" s="310" t="s">
        <v>9</v>
      </c>
      <c r="B5" s="284"/>
      <c r="C5" s="7"/>
      <c r="D5" s="7"/>
      <c r="E5" s="7"/>
      <c r="F5" s="7"/>
      <c r="G5" s="7"/>
      <c r="H5" s="7"/>
      <c r="I5" s="7"/>
      <c r="J5" s="7"/>
      <c r="K5" s="7"/>
      <c r="L5" s="87"/>
      <c r="O5" s="5" t="s">
        <v>972</v>
      </c>
      <c r="AB5" s="2"/>
    </row>
    <row r="6" spans="1:29" ht="15.75" x14ac:dyDescent="0.25">
      <c r="A6" s="311" t="s">
        <v>85</v>
      </c>
      <c r="B6" s="129"/>
      <c r="C6" s="7"/>
      <c r="D6" s="7"/>
      <c r="E6" s="7"/>
      <c r="F6" s="7"/>
      <c r="G6" s="286"/>
      <c r="H6" s="286"/>
      <c r="I6" s="286"/>
      <c r="J6" s="7"/>
      <c r="K6" s="7"/>
      <c r="L6" s="87"/>
      <c r="AB6" s="172"/>
      <c r="AC6" s="172"/>
    </row>
    <row r="7" spans="1:29" ht="15.75" x14ac:dyDescent="0.25">
      <c r="A7" s="311"/>
      <c r="B7" s="129"/>
      <c r="C7" s="7"/>
      <c r="D7" s="7"/>
      <c r="E7" s="7"/>
      <c r="F7" s="7"/>
      <c r="G7" s="286"/>
      <c r="H7" s="286"/>
      <c r="I7" s="286"/>
      <c r="J7" s="7"/>
      <c r="K7" s="7"/>
      <c r="L7" s="87"/>
      <c r="AB7" s="172"/>
      <c r="AC7" s="172"/>
    </row>
    <row r="8" spans="1:29" x14ac:dyDescent="0.25">
      <c r="A8" s="1725" t="s">
        <v>528</v>
      </c>
      <c r="B8" s="1725"/>
      <c r="C8" s="1725"/>
      <c r="D8" s="1725"/>
      <c r="E8" s="1725"/>
      <c r="F8" s="1725"/>
      <c r="G8" s="1725"/>
      <c r="H8" s="1725"/>
      <c r="I8" s="1725"/>
      <c r="J8" s="1725"/>
      <c r="K8" s="1725"/>
      <c r="L8" s="1725"/>
      <c r="AB8" s="2"/>
    </row>
    <row r="9" spans="1:29" x14ac:dyDescent="0.25">
      <c r="A9" s="1725"/>
      <c r="B9" s="1725"/>
      <c r="C9" s="1725"/>
      <c r="D9" s="1725"/>
      <c r="E9" s="1725"/>
      <c r="F9" s="1725"/>
      <c r="G9" s="1725"/>
      <c r="H9" s="1725"/>
      <c r="I9" s="1725"/>
      <c r="J9" s="1725"/>
      <c r="K9" s="1725"/>
      <c r="L9" s="1725"/>
      <c r="W9" s="675" t="s">
        <v>924</v>
      </c>
      <c r="X9" s="638"/>
      <c r="Y9" s="645" t="s">
        <v>925</v>
      </c>
    </row>
    <row r="10" spans="1:29" ht="15.75" thickBot="1" x14ac:dyDescent="0.3">
      <c r="A10" s="122"/>
      <c r="B10" s="122"/>
      <c r="C10" s="122"/>
      <c r="D10" s="122"/>
      <c r="E10" s="122"/>
      <c r="F10" s="122"/>
      <c r="G10" s="122"/>
      <c r="H10" s="122"/>
      <c r="I10" s="122"/>
      <c r="J10" s="122"/>
      <c r="K10" s="122"/>
      <c r="L10" s="122"/>
    </row>
    <row r="11" spans="1:29" ht="12.6" customHeight="1" x14ac:dyDescent="0.2">
      <c r="A11" s="1270" t="s">
        <v>375</v>
      </c>
      <c r="B11" s="1273"/>
      <c r="C11" s="1273"/>
      <c r="D11" s="1273"/>
      <c r="E11" s="1273"/>
      <c r="F11" s="1273"/>
      <c r="G11" s="1273"/>
      <c r="H11" s="1273"/>
      <c r="I11" s="1570"/>
      <c r="J11" s="1279" t="s">
        <v>312</v>
      </c>
      <c r="K11" s="1280"/>
      <c r="L11" s="1276" t="s">
        <v>311</v>
      </c>
      <c r="M11" s="81"/>
      <c r="N11" s="82"/>
      <c r="O11" s="507" t="s">
        <v>6</v>
      </c>
      <c r="P11" s="507"/>
      <c r="Q11" s="507"/>
      <c r="R11" s="507"/>
      <c r="S11" s="507"/>
      <c r="T11" s="507"/>
      <c r="U11" s="507"/>
      <c r="V11" s="2"/>
      <c r="W11" s="676" t="s">
        <v>593</v>
      </c>
      <c r="X11" s="613"/>
      <c r="Y11" s="648"/>
      <c r="Z11" s="2"/>
      <c r="AA11" s="1006"/>
      <c r="AB11" s="158"/>
      <c r="AC11" s="22"/>
    </row>
    <row r="12" spans="1:29" ht="27" customHeight="1" x14ac:dyDescent="0.25">
      <c r="A12" s="1271"/>
      <c r="B12" s="1274"/>
      <c r="C12" s="1274"/>
      <c r="D12" s="1274"/>
      <c r="E12" s="1274"/>
      <c r="F12" s="1274"/>
      <c r="G12" s="1274"/>
      <c r="H12" s="1274"/>
      <c r="I12" s="1571"/>
      <c r="J12" s="1281"/>
      <c r="K12" s="1282"/>
      <c r="L12" s="1277"/>
      <c r="M12" s="517"/>
      <c r="N12" s="82"/>
      <c r="O12" s="503" t="s">
        <v>235</v>
      </c>
      <c r="P12" s="504" t="s">
        <v>231</v>
      </c>
      <c r="Q12" s="503" t="s">
        <v>233</v>
      </c>
      <c r="R12" s="503" t="s">
        <v>7</v>
      </c>
      <c r="S12" s="164" t="s">
        <v>238</v>
      </c>
      <c r="T12" s="503" t="s">
        <v>237</v>
      </c>
      <c r="U12" s="503" t="s">
        <v>239</v>
      </c>
      <c r="V12" s="503" t="s">
        <v>256</v>
      </c>
      <c r="W12" s="677" t="s">
        <v>5</v>
      </c>
      <c r="X12" s="503" t="s">
        <v>594</v>
      </c>
      <c r="Y12" s="648"/>
      <c r="Z12" s="2"/>
      <c r="AA12" s="1006"/>
      <c r="AB12" s="158"/>
      <c r="AC12" s="22"/>
    </row>
    <row r="13" spans="1:29" ht="12.6" customHeight="1" x14ac:dyDescent="0.25">
      <c r="A13" s="1272"/>
      <c r="B13" s="1275"/>
      <c r="C13" s="1275"/>
      <c r="D13" s="1275"/>
      <c r="E13" s="1275"/>
      <c r="F13" s="1275"/>
      <c r="G13" s="1275"/>
      <c r="H13" s="1275"/>
      <c r="I13" s="1572"/>
      <c r="J13" s="1283"/>
      <c r="K13" s="1284"/>
      <c r="L13" s="1278"/>
      <c r="M13" s="517"/>
      <c r="N13" s="82"/>
      <c r="O13" s="503"/>
      <c r="P13" s="504"/>
      <c r="Q13" s="503"/>
      <c r="R13" s="503"/>
      <c r="S13" s="50">
        <v>0.6</v>
      </c>
      <c r="T13" s="503"/>
      <c r="U13" s="503"/>
      <c r="V13" s="503"/>
      <c r="W13" s="678"/>
      <c r="X13" s="579"/>
      <c r="Y13" s="648"/>
      <c r="Z13" s="2"/>
      <c r="AB13" s="158"/>
      <c r="AC13" s="22"/>
    </row>
    <row r="14" spans="1:29" ht="16.5" customHeight="1" x14ac:dyDescent="0.25">
      <c r="A14" s="1764" t="s">
        <v>815</v>
      </c>
      <c r="B14" s="1559"/>
      <c r="C14" s="1559"/>
      <c r="D14" s="1559"/>
      <c r="E14" s="1559"/>
      <c r="F14" s="1559"/>
      <c r="G14" s="1559"/>
      <c r="H14" s="1559"/>
      <c r="I14" s="1559"/>
      <c r="J14" s="288"/>
      <c r="K14" s="288"/>
      <c r="L14" s="1765"/>
      <c r="M14" s="84"/>
      <c r="N14" s="85" t="s">
        <v>234</v>
      </c>
      <c r="O14" s="41">
        <f>O16</f>
        <v>3</v>
      </c>
      <c r="P14" s="41">
        <f t="shared" ref="P14:Q14" si="0">P16</f>
        <v>0</v>
      </c>
      <c r="Q14" s="41">
        <f t="shared" si="0"/>
        <v>0</v>
      </c>
      <c r="R14" s="191">
        <f>(P14+Q14)/O14</f>
        <v>0</v>
      </c>
      <c r="S14" s="41">
        <f>COUNTIF(S16,"Y")</f>
        <v>0</v>
      </c>
      <c r="T14" s="41">
        <f>COUNTA(S16)</f>
        <v>1</v>
      </c>
      <c r="U14" s="41">
        <f>COUNTIF(U16,"true")</f>
        <v>0</v>
      </c>
      <c r="V14" s="41">
        <f t="shared" ref="V14" si="1">V16</f>
        <v>0</v>
      </c>
      <c r="W14" s="5"/>
      <c r="X14" s="8"/>
    </row>
    <row r="15" spans="1:29" ht="16.5" customHeight="1" x14ac:dyDescent="0.25">
      <c r="A15" s="1514"/>
      <c r="B15" s="1515"/>
      <c r="C15" s="1515"/>
      <c r="D15" s="1515"/>
      <c r="E15" s="1515"/>
      <c r="F15" s="1515"/>
      <c r="G15" s="1515"/>
      <c r="H15" s="1515"/>
      <c r="I15" s="1515"/>
      <c r="J15" s="276"/>
      <c r="K15" s="276"/>
      <c r="L15" s="1766"/>
      <c r="M15" s="84"/>
      <c r="N15" s="84"/>
      <c r="P15" s="46" t="s">
        <v>321</v>
      </c>
      <c r="V15" s="4"/>
      <c r="W15" s="5"/>
      <c r="X15" s="4"/>
    </row>
    <row r="16" spans="1:29" ht="16.5" customHeight="1" x14ac:dyDescent="0.25">
      <c r="A16" s="1741">
        <v>1</v>
      </c>
      <c r="B16" s="1612" t="s">
        <v>86</v>
      </c>
      <c r="C16" s="1612"/>
      <c r="D16" s="1612"/>
      <c r="E16" s="1612"/>
      <c r="F16" s="1612"/>
      <c r="G16" s="1612"/>
      <c r="H16" s="1612"/>
      <c r="I16" s="1612"/>
      <c r="J16" s="1151">
        <f>R16</f>
        <v>0</v>
      </c>
      <c r="K16" s="1495"/>
      <c r="L16" s="1767" t="str">
        <f>IF(J16&lt;0.6,"&lt;&lt; Insufficient control features","")</f>
        <v>&lt;&lt; Insufficient control features</v>
      </c>
      <c r="M16" s="94"/>
      <c r="N16" s="59" t="s">
        <v>236</v>
      </c>
      <c r="O16" s="47">
        <f>COUNTA(O20:O25)</f>
        <v>3</v>
      </c>
      <c r="P16" s="168">
        <f>IF(U16=TRUE,0,SUM(P20:P25)-V16)</f>
        <v>0</v>
      </c>
      <c r="Q16" s="13">
        <f>IF(U16=TRUE,O16,COUNTIF(Q20:Q25,TRUE))</f>
        <v>0</v>
      </c>
      <c r="R16" s="192">
        <f>IF(O16=Q16,1,ROUNDUP((P16+Q16)/O16,2))</f>
        <v>0</v>
      </c>
      <c r="S16" s="13" t="str">
        <f>IF(R16&gt;=$S$13,"Y","N")</f>
        <v>N</v>
      </c>
      <c r="U16" s="34"/>
      <c r="V16" s="43">
        <f>COUNTIF(V18:V26,"TRUE")</f>
        <v>0</v>
      </c>
      <c r="W16" s="564" t="str">
        <f>W20&amp;W23&amp;W25</f>
        <v/>
      </c>
      <c r="X16" s="210" t="str">
        <f>X20&amp;X23&amp;X25</f>
        <v xml:space="preserve">P1.1, P1.2, P1.3, </v>
      </c>
    </row>
    <row r="17" spans="1:29" ht="16.5" customHeight="1" x14ac:dyDescent="0.25">
      <c r="A17" s="1742"/>
      <c r="B17" s="1519"/>
      <c r="C17" s="1519"/>
      <c r="D17" s="1519"/>
      <c r="E17" s="1519"/>
      <c r="F17" s="1519"/>
      <c r="G17" s="1519"/>
      <c r="H17" s="1519"/>
      <c r="I17" s="1519"/>
      <c r="J17" s="1393"/>
      <c r="K17" s="1496"/>
      <c r="L17" s="1768"/>
      <c r="M17" s="94"/>
      <c r="N17" s="59"/>
      <c r="P17" s="8"/>
      <c r="Q17" s="8"/>
      <c r="R17" s="15"/>
      <c r="S17" s="8"/>
      <c r="U17" s="4"/>
      <c r="V17" s="4"/>
      <c r="W17" s="5"/>
      <c r="X17" s="4"/>
    </row>
    <row r="18" spans="1:29" ht="16.5" customHeight="1" x14ac:dyDescent="0.25">
      <c r="A18" s="1742"/>
      <c r="B18" s="1519"/>
      <c r="C18" s="1519"/>
      <c r="D18" s="1519"/>
      <c r="E18" s="1519"/>
      <c r="F18" s="1519"/>
      <c r="G18" s="1519"/>
      <c r="H18" s="1519"/>
      <c r="I18" s="1519"/>
      <c r="J18" s="1393"/>
      <c r="K18" s="1496"/>
      <c r="L18" s="1768"/>
      <c r="M18" s="94"/>
      <c r="N18" s="4"/>
      <c r="O18" s="4"/>
      <c r="U18" s="4"/>
      <c r="V18" s="7"/>
      <c r="W18" s="80"/>
      <c r="X18" s="7"/>
    </row>
    <row r="19" spans="1:29" ht="16.5" customHeight="1" x14ac:dyDescent="0.25">
      <c r="A19" s="1743"/>
      <c r="B19" s="1520"/>
      <c r="C19" s="1520"/>
      <c r="D19" s="1520"/>
      <c r="E19" s="1520"/>
      <c r="F19" s="1520"/>
      <c r="G19" s="1520"/>
      <c r="H19" s="1520"/>
      <c r="I19" s="1520"/>
      <c r="J19" s="1395"/>
      <c r="K19" s="1497"/>
      <c r="L19" s="1769"/>
      <c r="M19" s="94"/>
      <c r="N19" s="94"/>
      <c r="U19" s="4"/>
      <c r="V19" s="4"/>
      <c r="W19" s="5"/>
      <c r="X19" s="4"/>
    </row>
    <row r="20" spans="1:29" ht="16.5" customHeight="1" x14ac:dyDescent="0.25">
      <c r="A20" s="1773">
        <v>1.1000000000000001</v>
      </c>
      <c r="B20" s="1770" t="s">
        <v>87</v>
      </c>
      <c r="C20" s="1770"/>
      <c r="D20" s="1770"/>
      <c r="E20" s="1770"/>
      <c r="F20" s="1770"/>
      <c r="G20" s="1770"/>
      <c r="H20" s="1770"/>
      <c r="I20" s="1770"/>
      <c r="J20" s="388"/>
      <c r="K20" s="572"/>
      <c r="L20" s="1192"/>
      <c r="M20" s="60"/>
      <c r="N20" s="243" t="s">
        <v>596</v>
      </c>
      <c r="O20" s="27" t="b">
        <v>0</v>
      </c>
      <c r="P20" s="230">
        <f>IF(O20=TRUE,1,0)</f>
        <v>0</v>
      </c>
      <c r="U20" s="4"/>
      <c r="V20" s="152" t="str">
        <f>IF(AND(O20=TRUE,Q20=TRUE),TRUE,"")</f>
        <v/>
      </c>
      <c r="W20" s="679" t="str">
        <f>IF(OR(Q20=TRUE,R20="NA"),CONCATENATE(N20," "),"")</f>
        <v/>
      </c>
      <c r="X20" s="562" t="str">
        <f>IF(OR(O20=TRUE,Q20=TRUE,R20="NA"),"",CONCATENATE(N20," "))</f>
        <v xml:space="preserve">P1.1, </v>
      </c>
      <c r="Y20" s="648" t="s">
        <v>941</v>
      </c>
    </row>
    <row r="21" spans="1:29" ht="16.5" customHeight="1" x14ac:dyDescent="0.25">
      <c r="A21" s="1376"/>
      <c r="B21" s="1771"/>
      <c r="C21" s="1771"/>
      <c r="D21" s="1771"/>
      <c r="E21" s="1771"/>
      <c r="F21" s="1771"/>
      <c r="G21" s="1771"/>
      <c r="H21" s="1771"/>
      <c r="I21" s="1771"/>
      <c r="J21" s="128"/>
      <c r="K21" s="547"/>
      <c r="L21" s="1135"/>
      <c r="M21" s="60"/>
      <c r="N21" s="243"/>
      <c r="O21" s="27"/>
      <c r="P21" s="25"/>
      <c r="U21" s="4"/>
      <c r="V21" s="4"/>
      <c r="W21" s="5"/>
      <c r="X21" s="4"/>
    </row>
    <row r="22" spans="1:29" ht="16.5" customHeight="1" x14ac:dyDescent="0.25">
      <c r="A22" s="1376"/>
      <c r="B22" s="1771"/>
      <c r="C22" s="1771"/>
      <c r="D22" s="1771"/>
      <c r="E22" s="1771"/>
      <c r="F22" s="1771"/>
      <c r="G22" s="1771"/>
      <c r="H22" s="1771"/>
      <c r="I22" s="1771"/>
      <c r="J22" s="228"/>
      <c r="K22" s="261"/>
      <c r="L22" s="1193"/>
      <c r="M22" s="60"/>
      <c r="N22" s="243"/>
      <c r="O22" s="27"/>
      <c r="P22" s="25"/>
      <c r="U22" s="4"/>
      <c r="V22" s="4"/>
      <c r="W22" s="5"/>
      <c r="X22" s="4"/>
    </row>
    <row r="23" spans="1:29" ht="16.5" customHeight="1" x14ac:dyDescent="0.25">
      <c r="A23" s="1376">
        <v>1.2</v>
      </c>
      <c r="B23" s="1772" t="s">
        <v>431</v>
      </c>
      <c r="C23" s="1772"/>
      <c r="D23" s="1772"/>
      <c r="E23" s="1772"/>
      <c r="F23" s="1772"/>
      <c r="G23" s="1772"/>
      <c r="H23" s="1772"/>
      <c r="I23" s="1772"/>
      <c r="J23" s="227"/>
      <c r="K23" s="260"/>
      <c r="L23" s="1124"/>
      <c r="M23" s="60"/>
      <c r="N23" s="243" t="s">
        <v>597</v>
      </c>
      <c r="O23" s="27" t="b">
        <v>0</v>
      </c>
      <c r="P23" s="230">
        <f>IF(O23=TRUE,1,0)</f>
        <v>0</v>
      </c>
      <c r="U23" s="4"/>
      <c r="V23" s="4"/>
      <c r="W23" s="679" t="str">
        <f>IF(OR(Q23=TRUE,R23="NA"),CONCATENATE(N23," "),"")</f>
        <v/>
      </c>
      <c r="X23" s="562" t="str">
        <f>IF(OR(O23=TRUE,Q23=TRUE,R23="NA"),"",CONCATENATE(N23," "))</f>
        <v xml:space="preserve">P1.2, </v>
      </c>
    </row>
    <row r="24" spans="1:29" ht="16.5" customHeight="1" x14ac:dyDescent="0.25">
      <c r="A24" s="1376"/>
      <c r="B24" s="1772"/>
      <c r="C24" s="1772"/>
      <c r="D24" s="1772"/>
      <c r="E24" s="1772"/>
      <c r="F24" s="1772"/>
      <c r="G24" s="1772"/>
      <c r="H24" s="1772"/>
      <c r="I24" s="1772"/>
      <c r="J24" s="228"/>
      <c r="K24" s="261"/>
      <c r="L24" s="1124"/>
      <c r="M24" s="60"/>
      <c r="N24" s="243"/>
      <c r="O24" s="27"/>
      <c r="P24" s="25"/>
      <c r="U24" s="4"/>
      <c r="V24" s="4"/>
      <c r="W24" s="5"/>
      <c r="X24" s="4"/>
    </row>
    <row r="25" spans="1:29" ht="16.5" customHeight="1" x14ac:dyDescent="0.25">
      <c r="A25" s="1376">
        <v>1.3</v>
      </c>
      <c r="B25" s="1675" t="s">
        <v>1431</v>
      </c>
      <c r="C25" s="1675"/>
      <c r="D25" s="1675"/>
      <c r="E25" s="1675"/>
      <c r="F25" s="1675"/>
      <c r="G25" s="1675"/>
      <c r="H25" s="1675"/>
      <c r="I25" s="1675"/>
      <c r="J25" s="227"/>
      <c r="K25" s="260"/>
      <c r="L25" s="1124"/>
      <c r="M25" s="60"/>
      <c r="N25" s="243" t="s">
        <v>598</v>
      </c>
      <c r="O25" s="27" t="b">
        <v>0</v>
      </c>
      <c r="P25" s="230">
        <f>IF(O25=TRUE,1,0)</f>
        <v>0</v>
      </c>
      <c r="U25" s="4"/>
      <c r="V25" s="4"/>
      <c r="W25" s="679" t="str">
        <f>IF(OR(Q25=TRUE,R25="NA"),CONCATENATE(N25," "),"")</f>
        <v/>
      </c>
      <c r="X25" s="562" t="str">
        <f>IF(OR(O25=TRUE,Q25=TRUE,R25="NA"),"",CONCATENATE(N25," "))</f>
        <v xml:space="preserve">P1.3, </v>
      </c>
    </row>
    <row r="26" spans="1:29" ht="30.75" customHeight="1" x14ac:dyDescent="0.25">
      <c r="A26" s="1376"/>
      <c r="B26" s="1675"/>
      <c r="C26" s="1675"/>
      <c r="D26" s="1675"/>
      <c r="E26" s="1675"/>
      <c r="F26" s="1675"/>
      <c r="G26" s="1675"/>
      <c r="H26" s="1675"/>
      <c r="I26" s="1675"/>
      <c r="J26" s="228"/>
      <c r="K26" s="261"/>
      <c r="L26" s="1124"/>
      <c r="M26" s="60"/>
      <c r="N26" s="60"/>
      <c r="U26" s="4"/>
      <c r="V26" s="4"/>
      <c r="W26" s="5"/>
      <c r="X26" s="4"/>
    </row>
    <row r="27" spans="1:29" ht="16.5" customHeight="1" x14ac:dyDescent="0.25">
      <c r="A27" s="1376">
        <v>1.4</v>
      </c>
      <c r="B27" s="1240" t="s">
        <v>464</v>
      </c>
      <c r="C27" s="1240"/>
      <c r="D27" s="1240"/>
      <c r="E27" s="1240"/>
      <c r="F27" s="1240"/>
      <c r="G27" s="1240"/>
      <c r="H27" s="1240"/>
      <c r="I27" s="1241"/>
      <c r="J27" s="1143" t="s">
        <v>450</v>
      </c>
      <c r="K27" s="1144"/>
      <c r="L27" s="1124"/>
      <c r="M27" s="61"/>
      <c r="N27" s="61"/>
      <c r="U27" s="4"/>
      <c r="AC27" s="968"/>
    </row>
    <row r="28" spans="1:29" ht="16.5" customHeight="1" thickBot="1" x14ac:dyDescent="0.3">
      <c r="A28" s="1377"/>
      <c r="B28" s="1242"/>
      <c r="C28" s="1242"/>
      <c r="D28" s="1242"/>
      <c r="E28" s="1242"/>
      <c r="F28" s="1242"/>
      <c r="G28" s="1242"/>
      <c r="H28" s="1242"/>
      <c r="I28" s="1243"/>
      <c r="J28" s="1145"/>
      <c r="K28" s="1146"/>
      <c r="L28" s="1734"/>
      <c r="M28" s="61"/>
      <c r="N28" s="61"/>
      <c r="U28" s="4"/>
      <c r="AC28" s="968"/>
    </row>
    <row r="29" spans="1:29" ht="16.5" customHeight="1" x14ac:dyDescent="0.25">
      <c r="A29" s="1624" t="s">
        <v>12</v>
      </c>
      <c r="B29" s="1625"/>
      <c r="C29" s="1625"/>
      <c r="D29" s="1625"/>
      <c r="E29" s="1625"/>
      <c r="F29" s="1625"/>
      <c r="G29" s="1625"/>
      <c r="H29" s="1625"/>
      <c r="I29" s="1625"/>
      <c r="J29" s="312"/>
      <c r="K29" s="312"/>
      <c r="L29" s="1748"/>
      <c r="M29" s="61"/>
      <c r="N29" s="85" t="s">
        <v>234</v>
      </c>
      <c r="O29" s="41">
        <f>O31</f>
        <v>13</v>
      </c>
      <c r="P29" s="41">
        <f t="shared" ref="P29:Q29" si="2">P31</f>
        <v>0</v>
      </c>
      <c r="Q29" s="41">
        <f t="shared" si="2"/>
        <v>0</v>
      </c>
      <c r="R29" s="191">
        <f>(P29+Q29)/O29</f>
        <v>0</v>
      </c>
      <c r="S29" s="41">
        <f>COUNTIF(S31,"Y")</f>
        <v>0</v>
      </c>
      <c r="T29" s="41">
        <f>COUNTA(S31)</f>
        <v>1</v>
      </c>
      <c r="U29" s="41">
        <f>COUNTIF(U31,"true")</f>
        <v>0</v>
      </c>
      <c r="V29" s="41">
        <f t="shared" ref="V29" si="3">V31</f>
        <v>0</v>
      </c>
      <c r="W29" s="5"/>
      <c r="X29" s="8"/>
    </row>
    <row r="30" spans="1:29" ht="16.5" customHeight="1" x14ac:dyDescent="0.25">
      <c r="A30" s="1626"/>
      <c r="B30" s="1627"/>
      <c r="C30" s="1627"/>
      <c r="D30" s="1627"/>
      <c r="E30" s="1627"/>
      <c r="F30" s="1627"/>
      <c r="G30" s="1627"/>
      <c r="H30" s="1627"/>
      <c r="I30" s="1627"/>
      <c r="J30" s="276"/>
      <c r="K30" s="276"/>
      <c r="L30" s="1566"/>
      <c r="M30" s="61"/>
      <c r="N30" s="61"/>
      <c r="U30" s="4"/>
      <c r="V30" s="4"/>
      <c r="W30" s="5"/>
      <c r="X30" s="4"/>
    </row>
    <row r="31" spans="1:29" s="3" customFormat="1" ht="16.5" customHeight="1" x14ac:dyDescent="0.2">
      <c r="A31" s="1741">
        <v>2</v>
      </c>
      <c r="B31" s="1388" t="s">
        <v>88</v>
      </c>
      <c r="C31" s="1388"/>
      <c r="D31" s="1388"/>
      <c r="E31" s="1388"/>
      <c r="F31" s="1388"/>
      <c r="G31" s="1388"/>
      <c r="H31" s="1388"/>
      <c r="I31" s="1388"/>
      <c r="J31" s="1151">
        <f>R31</f>
        <v>0</v>
      </c>
      <c r="K31" s="1495"/>
      <c r="L31" s="1244" t="str">
        <f>IF(J31&lt;0.6,"&lt;&lt; Insufficient control features","")</f>
        <v>&lt;&lt; Insufficient control features</v>
      </c>
      <c r="M31" s="57"/>
      <c r="N31" s="59" t="s">
        <v>236</v>
      </c>
      <c r="O31" s="47">
        <f>COUNTA(O35:O156)</f>
        <v>13</v>
      </c>
      <c r="P31" s="168">
        <f>IF(U31=TRUE,0,SUM(P35:P156)-V31)</f>
        <v>0</v>
      </c>
      <c r="Q31" s="13">
        <f>IF(U31=TRUE,O31,COUNTIF(Q35:Q156,TRUE))</f>
        <v>0</v>
      </c>
      <c r="R31" s="192">
        <f>IF(O31=Q31,1,ROUNDUP((P31+Q31)/O31,2))</f>
        <v>0</v>
      </c>
      <c r="S31" s="13" t="str">
        <f>IF(R31&gt;=$S$13,"Y","N")</f>
        <v>N</v>
      </c>
      <c r="T31" s="4"/>
      <c r="U31" s="34"/>
      <c r="V31" s="571">
        <f>COUNTIF(V35:V156,"TRUE")</f>
        <v>0</v>
      </c>
      <c r="W31" s="564" t="str">
        <f>W35&amp;W98&amp;W114&amp;W116&amp;W118&amp;W120&amp;W124&amp;W129&amp;W135&amp;W146&amp;W149&amp;W153&amp;W155</f>
        <v/>
      </c>
      <c r="X31" s="564" t="str">
        <f>X35&amp;X98&amp;X114&amp;X116&amp;X118&amp;X120&amp;X124&amp;X129&amp;X135&amp;X146&amp;X149&amp;X153&amp;X155</f>
        <v xml:space="preserve">P2.1, P2.2, P2.3a, P2.3b, P2.3c, P2.3d, P2.4, P2.5a, P2.5b, P2.5c, P2.5d, P2.5e, P2.5f, </v>
      </c>
      <c r="Y31" s="649"/>
      <c r="AA31" s="1003"/>
    </row>
    <row r="32" spans="1:29" s="3" customFormat="1" ht="16.5" customHeight="1" x14ac:dyDescent="0.25">
      <c r="A32" s="1742"/>
      <c r="B32" s="1389"/>
      <c r="C32" s="1389"/>
      <c r="D32" s="1389"/>
      <c r="E32" s="1389"/>
      <c r="F32" s="1389"/>
      <c r="G32" s="1389"/>
      <c r="H32" s="1389"/>
      <c r="I32" s="1389"/>
      <c r="J32" s="1393"/>
      <c r="K32" s="1496"/>
      <c r="L32" s="1245"/>
      <c r="M32" s="57"/>
      <c r="N32" s="57"/>
      <c r="O32" s="25"/>
      <c r="P32" s="25"/>
      <c r="Q32" s="25"/>
      <c r="R32" s="95"/>
      <c r="S32" s="95"/>
      <c r="T32" s="95"/>
      <c r="U32" s="95"/>
      <c r="V32" s="26"/>
      <c r="W32" s="680"/>
      <c r="X32" s="26"/>
      <c r="Y32" s="649"/>
      <c r="AA32" s="1003"/>
    </row>
    <row r="33" spans="1:29" s="3" customFormat="1" ht="16.5" customHeight="1" x14ac:dyDescent="0.25">
      <c r="A33" s="313"/>
      <c r="B33" s="1389"/>
      <c r="C33" s="1389"/>
      <c r="D33" s="1389"/>
      <c r="E33" s="1389"/>
      <c r="F33" s="1389"/>
      <c r="G33" s="1389"/>
      <c r="H33" s="1389"/>
      <c r="I33" s="1389"/>
      <c r="J33" s="1393"/>
      <c r="K33" s="1496"/>
      <c r="L33" s="1245"/>
      <c r="M33" s="57"/>
      <c r="N33" s="57"/>
      <c r="O33" s="27"/>
      <c r="P33" s="27"/>
      <c r="Q33" s="28"/>
      <c r="R33" s="25"/>
      <c r="S33" s="25"/>
      <c r="T33" s="25"/>
      <c r="U33" s="25"/>
      <c r="V33" s="26"/>
      <c r="W33" s="680"/>
      <c r="X33" s="26"/>
      <c r="Y33" s="650"/>
      <c r="Z33" s="26"/>
      <c r="AA33" s="1003"/>
      <c r="AB33" s="26"/>
    </row>
    <row r="34" spans="1:29" s="3" customFormat="1" ht="16.5" customHeight="1" x14ac:dyDescent="0.25">
      <c r="A34" s="314"/>
      <c r="B34" s="1390"/>
      <c r="C34" s="1390"/>
      <c r="D34" s="1390"/>
      <c r="E34" s="1390"/>
      <c r="F34" s="1390"/>
      <c r="G34" s="1390"/>
      <c r="H34" s="1390"/>
      <c r="I34" s="1390"/>
      <c r="J34" s="1395"/>
      <c r="K34" s="1497"/>
      <c r="L34" s="1246"/>
      <c r="M34" s="57"/>
      <c r="N34" s="57"/>
      <c r="O34" s="27"/>
      <c r="P34" s="27"/>
      <c r="Q34" s="28"/>
      <c r="R34" s="25"/>
      <c r="S34" s="25"/>
      <c r="T34" s="25"/>
      <c r="U34" s="25"/>
      <c r="V34" s="26"/>
      <c r="W34" s="680"/>
      <c r="X34" s="26"/>
      <c r="Y34" s="650"/>
      <c r="Z34" s="26"/>
      <c r="AA34" s="1003"/>
      <c r="AB34" s="26"/>
    </row>
    <row r="35" spans="1:29" s="3" customFormat="1" ht="16.5" customHeight="1" x14ac:dyDescent="0.2">
      <c r="A35" s="1740">
        <v>2.1</v>
      </c>
      <c r="B35" s="1783" t="s">
        <v>1040</v>
      </c>
      <c r="C35" s="1784"/>
      <c r="D35" s="1784"/>
      <c r="E35" s="1784"/>
      <c r="F35" s="1784"/>
      <c r="G35" s="1784"/>
      <c r="H35" s="1784"/>
      <c r="I35" s="1785"/>
      <c r="J35" s="119"/>
      <c r="K35" s="120"/>
      <c r="L35" s="1326"/>
      <c r="M35" s="60"/>
      <c r="N35" s="243" t="s">
        <v>599</v>
      </c>
      <c r="O35" s="27" t="b">
        <v>0</v>
      </c>
      <c r="P35" s="230">
        <f>IF(O35=TRUE,1,0)</f>
        <v>0</v>
      </c>
      <c r="Q35" s="25"/>
      <c r="R35" s="25"/>
      <c r="S35" s="25"/>
      <c r="T35" s="25"/>
      <c r="U35" s="25"/>
      <c r="V35" s="4"/>
      <c r="W35" s="679" t="str">
        <f>IF(OR(Q35=TRUE,R35="NA"),CONCATENATE(N35," "),"")</f>
        <v/>
      </c>
      <c r="X35" s="562" t="str">
        <f>IF(OR(O35=TRUE,Q35=TRUE,R35="NA"),"",CONCATENATE(N35," "))</f>
        <v xml:space="preserve">P2.1, </v>
      </c>
      <c r="Y35" s="651" t="s">
        <v>950</v>
      </c>
      <c r="Z35" s="3" t="s">
        <v>833</v>
      </c>
      <c r="AA35" s="1003"/>
    </row>
    <row r="36" spans="1:29" s="3" customFormat="1" ht="16.5" customHeight="1" x14ac:dyDescent="0.2">
      <c r="A36" s="1479"/>
      <c r="B36" s="1786"/>
      <c r="C36" s="1786"/>
      <c r="D36" s="1786"/>
      <c r="E36" s="1786"/>
      <c r="F36" s="1786"/>
      <c r="G36" s="1786"/>
      <c r="H36" s="1786"/>
      <c r="I36" s="1787"/>
      <c r="J36" s="121"/>
      <c r="K36" s="122"/>
      <c r="L36" s="1223"/>
      <c r="M36" s="60"/>
      <c r="N36" s="60"/>
      <c r="O36" s="27"/>
      <c r="P36" s="25"/>
      <c r="Q36" s="25"/>
      <c r="R36" s="25"/>
      <c r="S36" s="25"/>
      <c r="T36" s="25"/>
      <c r="U36" s="25"/>
      <c r="V36" s="4"/>
      <c r="W36" s="5"/>
      <c r="X36" s="4"/>
      <c r="Y36" s="649"/>
      <c r="AA36" s="1003"/>
    </row>
    <row r="37" spans="1:29" s="3" customFormat="1" ht="16.5" customHeight="1" x14ac:dyDescent="0.2">
      <c r="A37" s="1479"/>
      <c r="B37" s="1786"/>
      <c r="C37" s="1786"/>
      <c r="D37" s="1786"/>
      <c r="E37" s="1786"/>
      <c r="F37" s="1786"/>
      <c r="G37" s="1786"/>
      <c r="H37" s="1786"/>
      <c r="I37" s="1787"/>
      <c r="J37" s="121"/>
      <c r="K37" s="122"/>
      <c r="L37" s="1223"/>
      <c r="M37" s="60"/>
      <c r="N37" s="60"/>
      <c r="O37" s="27"/>
      <c r="P37" s="25"/>
      <c r="Q37" s="25"/>
      <c r="R37" s="25"/>
      <c r="S37" s="25"/>
      <c r="T37" s="25"/>
      <c r="U37" s="25"/>
      <c r="V37" s="4"/>
      <c r="W37" s="5"/>
      <c r="X37" s="4"/>
      <c r="Y37" s="649"/>
      <c r="AA37" s="1003"/>
    </row>
    <row r="38" spans="1:29" s="3" customFormat="1" ht="12.6" customHeight="1" x14ac:dyDescent="0.2">
      <c r="A38" s="1479"/>
      <c r="B38" s="1786"/>
      <c r="C38" s="1786"/>
      <c r="D38" s="1786"/>
      <c r="E38" s="1786"/>
      <c r="F38" s="1786"/>
      <c r="G38" s="1786"/>
      <c r="H38" s="1786"/>
      <c r="I38" s="1787"/>
      <c r="J38" s="121"/>
      <c r="K38" s="122"/>
      <c r="L38" s="1223"/>
      <c r="M38" s="60"/>
      <c r="N38" s="60"/>
      <c r="O38" s="27"/>
      <c r="P38" s="25"/>
      <c r="Q38" s="25"/>
      <c r="R38" s="25"/>
      <c r="S38" s="25"/>
      <c r="T38" s="25"/>
      <c r="U38" s="25"/>
      <c r="V38" s="4"/>
      <c r="W38" s="5"/>
      <c r="X38" s="4"/>
      <c r="Y38" s="649"/>
      <c r="AA38" s="1003"/>
    </row>
    <row r="39" spans="1:29" ht="16.5" customHeight="1" x14ac:dyDescent="0.2">
      <c r="A39" s="392"/>
      <c r="B39" s="922" t="s">
        <v>1391</v>
      </c>
      <c r="C39" s="923"/>
      <c r="D39" s="923"/>
      <c r="E39" s="923"/>
      <c r="F39" s="923"/>
      <c r="G39" s="923"/>
      <c r="H39" s="923"/>
      <c r="I39" s="924"/>
      <c r="J39" s="121"/>
      <c r="K39" s="122"/>
      <c r="L39" s="1223"/>
      <c r="M39" s="60"/>
      <c r="N39" s="60"/>
      <c r="U39" s="4"/>
      <c r="V39" s="4"/>
      <c r="W39" s="5"/>
      <c r="X39" s="4"/>
      <c r="Y39" s="648"/>
      <c r="Z39" s="2"/>
      <c r="AB39" s="2"/>
    </row>
    <row r="40" spans="1:29" ht="9.9499999999999993" customHeight="1" x14ac:dyDescent="0.2">
      <c r="A40" s="393"/>
      <c r="B40" s="1793" t="s">
        <v>14</v>
      </c>
      <c r="C40" s="1794"/>
      <c r="D40" s="1794"/>
      <c r="E40" s="1794"/>
      <c r="F40" s="1794"/>
      <c r="G40" s="1794"/>
      <c r="H40" s="1791" t="s">
        <v>440</v>
      </c>
      <c r="I40" s="1581" t="s">
        <v>441</v>
      </c>
      <c r="J40" s="121"/>
      <c r="K40" s="122"/>
      <c r="L40" s="1223"/>
      <c r="M40" s="60"/>
      <c r="N40" s="60"/>
      <c r="U40" s="4"/>
      <c r="V40" s="4"/>
      <c r="W40" s="5"/>
      <c r="X40" s="4"/>
      <c r="Y40" s="648"/>
      <c r="Z40" s="2"/>
      <c r="AB40" s="2"/>
    </row>
    <row r="41" spans="1:29" ht="9.9499999999999993" customHeight="1" x14ac:dyDescent="0.2">
      <c r="A41" s="393"/>
      <c r="B41" s="1793"/>
      <c r="C41" s="1794"/>
      <c r="D41" s="1794"/>
      <c r="E41" s="1794"/>
      <c r="F41" s="1794"/>
      <c r="G41" s="1794"/>
      <c r="H41" s="1792"/>
      <c r="I41" s="1795"/>
      <c r="J41" s="121"/>
      <c r="K41" s="122"/>
      <c r="L41" s="1223"/>
      <c r="M41" s="60"/>
      <c r="N41" s="60"/>
      <c r="U41" s="4"/>
      <c r="V41" s="4"/>
      <c r="W41" s="5"/>
      <c r="X41" s="4"/>
      <c r="Y41" s="648"/>
      <c r="Z41" s="2"/>
      <c r="AB41" s="2"/>
    </row>
    <row r="42" spans="1:29" ht="9.9499999999999993" customHeight="1" x14ac:dyDescent="0.2">
      <c r="A42" s="393"/>
      <c r="B42" s="988" t="s">
        <v>1464</v>
      </c>
      <c r="C42" s="980"/>
      <c r="D42" s="980"/>
      <c r="E42" s="980"/>
      <c r="F42" s="980"/>
      <c r="G42" s="981"/>
      <c r="H42" s="1723" t="s">
        <v>1281</v>
      </c>
      <c r="I42" s="1720" t="s">
        <v>1427</v>
      </c>
      <c r="J42" s="121"/>
      <c r="K42" s="122"/>
      <c r="L42" s="1223"/>
      <c r="M42" s="60"/>
      <c r="N42" s="60"/>
      <c r="U42" s="4"/>
      <c r="V42" s="4"/>
      <c r="W42" s="5"/>
      <c r="X42" s="4"/>
      <c r="Y42" s="648"/>
      <c r="Z42" s="2"/>
      <c r="AB42" s="2"/>
      <c r="AC42" s="991"/>
    </row>
    <row r="43" spans="1:29" ht="9.9499999999999993" customHeight="1" x14ac:dyDescent="0.2">
      <c r="A43" s="393"/>
      <c r="B43" s="989" t="s">
        <v>1465</v>
      </c>
      <c r="C43" s="983"/>
      <c r="D43" s="983"/>
      <c r="E43" s="983"/>
      <c r="F43" s="983"/>
      <c r="G43" s="984"/>
      <c r="H43" s="1723"/>
      <c r="I43" s="1721"/>
      <c r="J43" s="121"/>
      <c r="K43" s="122"/>
      <c r="L43" s="1223"/>
      <c r="M43" s="60"/>
      <c r="N43" s="60"/>
      <c r="U43" s="4"/>
      <c r="V43" s="4"/>
      <c r="W43" s="5"/>
      <c r="X43" s="4"/>
      <c r="Y43" s="648"/>
      <c r="Z43" s="2"/>
      <c r="AB43" s="2"/>
      <c r="AC43" s="991"/>
    </row>
    <row r="44" spans="1:29" ht="34.5" customHeight="1" x14ac:dyDescent="0.2">
      <c r="A44" s="393"/>
      <c r="B44" s="990" t="s">
        <v>1466</v>
      </c>
      <c r="C44" s="986"/>
      <c r="D44" s="986"/>
      <c r="E44" s="986"/>
      <c r="F44" s="986"/>
      <c r="G44" s="987"/>
      <c r="H44" s="1723"/>
      <c r="I44" s="1722"/>
      <c r="J44" s="121"/>
      <c r="K44" s="122"/>
      <c r="L44" s="1223"/>
      <c r="M44" s="60"/>
      <c r="N44" s="60"/>
      <c r="U44" s="4"/>
      <c r="V44" s="4"/>
      <c r="W44" s="5"/>
      <c r="X44" s="4"/>
      <c r="Y44" s="648"/>
      <c r="Z44" s="2"/>
      <c r="AB44" s="2"/>
      <c r="AC44" s="991"/>
    </row>
    <row r="45" spans="1:29" ht="14.25" x14ac:dyDescent="0.2">
      <c r="A45" s="394"/>
      <c r="B45" s="988" t="s">
        <v>1467</v>
      </c>
      <c r="C45" s="980"/>
      <c r="D45" s="980"/>
      <c r="E45" s="980"/>
      <c r="F45" s="980"/>
      <c r="G45" s="981"/>
      <c r="H45" s="1723" t="s">
        <v>89</v>
      </c>
      <c r="I45" s="1720" t="s">
        <v>90</v>
      </c>
      <c r="J45" s="121"/>
      <c r="K45" s="122"/>
      <c r="L45" s="1223"/>
      <c r="M45" s="60"/>
      <c r="N45" s="60"/>
      <c r="U45" s="4"/>
      <c r="V45" s="4"/>
      <c r="W45" s="5"/>
      <c r="X45" s="4"/>
      <c r="Y45" s="648"/>
      <c r="Z45" s="2"/>
      <c r="AB45" s="2"/>
      <c r="AC45" s="991"/>
    </row>
    <row r="46" spans="1:29" ht="9.9499999999999993" customHeight="1" x14ac:dyDescent="0.2">
      <c r="A46" s="394"/>
      <c r="B46" s="989" t="s">
        <v>1468</v>
      </c>
      <c r="C46" s="983"/>
      <c r="D46" s="983"/>
      <c r="E46" s="983"/>
      <c r="F46" s="983"/>
      <c r="G46" s="984"/>
      <c r="H46" s="1723"/>
      <c r="I46" s="1721"/>
      <c r="J46" s="121"/>
      <c r="K46" s="122"/>
      <c r="L46" s="1223"/>
      <c r="M46" s="60"/>
      <c r="N46" s="60"/>
      <c r="U46" s="4"/>
      <c r="V46" s="4"/>
      <c r="W46" s="5"/>
      <c r="X46" s="4"/>
      <c r="Y46" s="648"/>
      <c r="Z46" s="2"/>
      <c r="AB46" s="2"/>
      <c r="AC46" s="991"/>
    </row>
    <row r="47" spans="1:29" ht="18.75" customHeight="1" x14ac:dyDescent="0.2">
      <c r="A47" s="394"/>
      <c r="B47" s="990" t="s">
        <v>1465</v>
      </c>
      <c r="C47" s="986"/>
      <c r="D47" s="986"/>
      <c r="E47" s="986"/>
      <c r="F47" s="986"/>
      <c r="G47" s="987"/>
      <c r="H47" s="1723"/>
      <c r="I47" s="1722"/>
      <c r="J47" s="121"/>
      <c r="K47" s="122"/>
      <c r="L47" s="1223"/>
      <c r="M47" s="60"/>
      <c r="N47" s="60"/>
      <c r="U47" s="4"/>
      <c r="V47" s="4"/>
      <c r="W47" s="5"/>
      <c r="X47" s="4"/>
      <c r="Y47" s="648"/>
      <c r="Z47" s="2"/>
      <c r="AB47" s="2"/>
      <c r="AC47" s="991"/>
    </row>
    <row r="48" spans="1:29" ht="9.9499999999999993" customHeight="1" x14ac:dyDescent="0.2">
      <c r="A48" s="393"/>
      <c r="B48" s="988" t="s">
        <v>1469</v>
      </c>
      <c r="C48" s="980"/>
      <c r="D48" s="980"/>
      <c r="E48" s="980"/>
      <c r="F48" s="980"/>
      <c r="G48" s="981"/>
      <c r="H48" s="1723" t="s">
        <v>91</v>
      </c>
      <c r="I48" s="1720" t="s">
        <v>1071</v>
      </c>
      <c r="J48" s="121"/>
      <c r="K48" s="122"/>
      <c r="L48" s="1223"/>
      <c r="M48" s="60"/>
      <c r="N48" s="60"/>
      <c r="U48" s="4"/>
      <c r="V48" s="4"/>
      <c r="W48" s="5"/>
      <c r="X48" s="4"/>
      <c r="Y48" s="648"/>
      <c r="Z48" s="2"/>
      <c r="AB48" s="2"/>
      <c r="AC48" s="991"/>
    </row>
    <row r="49" spans="1:29" ht="9.9499999999999993" customHeight="1" x14ac:dyDescent="0.2">
      <c r="A49" s="393"/>
      <c r="B49" s="989" t="s">
        <v>1465</v>
      </c>
      <c r="C49" s="983"/>
      <c r="D49" s="983"/>
      <c r="E49" s="983"/>
      <c r="F49" s="983"/>
      <c r="G49" s="984"/>
      <c r="H49" s="1723"/>
      <c r="I49" s="1721"/>
      <c r="J49" s="121"/>
      <c r="K49" s="122"/>
      <c r="L49" s="1223"/>
      <c r="M49" s="60"/>
      <c r="N49" s="60"/>
      <c r="U49" s="4"/>
      <c r="V49" s="4"/>
      <c r="W49" s="5"/>
      <c r="X49" s="4"/>
      <c r="Y49" s="648"/>
      <c r="Z49" s="2"/>
      <c r="AB49" s="2"/>
      <c r="AC49" s="991"/>
    </row>
    <row r="50" spans="1:29" ht="21.75" customHeight="1" x14ac:dyDescent="0.2">
      <c r="A50" s="393"/>
      <c r="B50" s="990" t="s">
        <v>1470</v>
      </c>
      <c r="C50" s="986"/>
      <c r="D50" s="986"/>
      <c r="E50" s="986"/>
      <c r="F50" s="986"/>
      <c r="G50" s="987"/>
      <c r="H50" s="1723"/>
      <c r="I50" s="1722"/>
      <c r="J50" s="121"/>
      <c r="K50" s="122"/>
      <c r="L50" s="1223"/>
      <c r="M50" s="60"/>
      <c r="N50" s="60"/>
      <c r="U50" s="4"/>
      <c r="V50" s="4"/>
      <c r="W50" s="5"/>
      <c r="X50" s="4"/>
      <c r="Y50" s="648"/>
      <c r="Z50" s="2"/>
      <c r="AB50" s="2"/>
      <c r="AC50" s="991"/>
    </row>
    <row r="51" spans="1:29" ht="9.9499999999999993" customHeight="1" x14ac:dyDescent="0.2">
      <c r="A51" s="393"/>
      <c r="B51" s="988" t="s">
        <v>1471</v>
      </c>
      <c r="C51" s="980"/>
      <c r="D51" s="980"/>
      <c r="E51" s="980"/>
      <c r="F51" s="980"/>
      <c r="G51" s="981"/>
      <c r="H51" s="1723" t="s">
        <v>92</v>
      </c>
      <c r="I51" s="1720" t="s">
        <v>93</v>
      </c>
      <c r="J51" s="121"/>
      <c r="K51" s="122"/>
      <c r="L51" s="1223"/>
      <c r="M51" s="60"/>
      <c r="N51" s="60"/>
      <c r="U51" s="4"/>
      <c r="V51" s="4"/>
      <c r="W51" s="5"/>
      <c r="X51" s="4"/>
      <c r="Y51" s="648"/>
      <c r="Z51" s="2"/>
      <c r="AB51" s="2"/>
      <c r="AC51" s="991"/>
    </row>
    <row r="52" spans="1:29" ht="14.25" x14ac:dyDescent="0.2">
      <c r="A52" s="393"/>
      <c r="B52" s="989" t="s">
        <v>1465</v>
      </c>
      <c r="C52" s="983"/>
      <c r="D52" s="983"/>
      <c r="E52" s="983"/>
      <c r="F52" s="983"/>
      <c r="G52" s="984"/>
      <c r="H52" s="1723"/>
      <c r="I52" s="1721"/>
      <c r="J52" s="121"/>
      <c r="K52" s="122"/>
      <c r="L52" s="1223"/>
      <c r="M52" s="60"/>
      <c r="N52" s="60"/>
      <c r="U52" s="4"/>
      <c r="V52" s="4"/>
      <c r="W52" s="5"/>
      <c r="X52" s="4"/>
      <c r="Y52" s="648"/>
      <c r="Z52" s="2"/>
      <c r="AB52" s="2"/>
      <c r="AC52" s="991"/>
    </row>
    <row r="53" spans="1:29" ht="14.25" x14ac:dyDescent="0.2">
      <c r="A53" s="393"/>
      <c r="B53" s="990" t="s">
        <v>1465</v>
      </c>
      <c r="C53" s="986"/>
      <c r="D53" s="986"/>
      <c r="E53" s="986"/>
      <c r="F53" s="986"/>
      <c r="G53" s="987"/>
      <c r="H53" s="1723"/>
      <c r="I53" s="1722"/>
      <c r="J53" s="121"/>
      <c r="K53" s="122"/>
      <c r="L53" s="1223"/>
      <c r="M53" s="60"/>
      <c r="N53" s="60"/>
      <c r="U53" s="4"/>
      <c r="V53" s="4"/>
      <c r="W53" s="5"/>
      <c r="X53" s="4"/>
      <c r="Y53" s="648"/>
      <c r="Z53" s="2"/>
      <c r="AB53" s="2"/>
      <c r="AC53" s="991"/>
    </row>
    <row r="54" spans="1:29" ht="9.9499999999999993" customHeight="1" x14ac:dyDescent="0.2">
      <c r="A54" s="393"/>
      <c r="B54" s="988" t="s">
        <v>1472</v>
      </c>
      <c r="C54" s="980"/>
      <c r="D54" s="980"/>
      <c r="E54" s="980"/>
      <c r="F54" s="980"/>
      <c r="G54" s="981"/>
      <c r="H54" s="1524" t="s">
        <v>94</v>
      </c>
      <c r="I54" s="1720" t="s">
        <v>275</v>
      </c>
      <c r="J54" s="121"/>
      <c r="K54" s="122"/>
      <c r="L54" s="1223"/>
      <c r="M54" s="60"/>
      <c r="N54" s="60"/>
      <c r="U54" s="4"/>
      <c r="V54" s="4"/>
      <c r="W54" s="5"/>
      <c r="X54" s="4"/>
      <c r="Y54" s="648"/>
      <c r="Z54" s="2"/>
      <c r="AB54" s="2"/>
      <c r="AC54" s="991"/>
    </row>
    <row r="55" spans="1:29" ht="14.25" x14ac:dyDescent="0.2">
      <c r="A55" s="393"/>
      <c r="B55" s="989" t="s">
        <v>1473</v>
      </c>
      <c r="C55" s="983"/>
      <c r="D55" s="983"/>
      <c r="E55" s="983"/>
      <c r="F55" s="983"/>
      <c r="G55" s="984"/>
      <c r="H55" s="1461"/>
      <c r="I55" s="1721"/>
      <c r="J55" s="121"/>
      <c r="K55" s="122"/>
      <c r="L55" s="1223"/>
      <c r="M55" s="60"/>
      <c r="N55" s="60"/>
      <c r="U55" s="4"/>
      <c r="V55" s="4"/>
      <c r="W55" s="5"/>
      <c r="X55" s="4"/>
      <c r="Y55" s="648"/>
      <c r="Z55" s="2"/>
      <c r="AB55" s="2"/>
      <c r="AC55" s="991"/>
    </row>
    <row r="56" spans="1:29" ht="14.25" x14ac:dyDescent="0.2">
      <c r="A56" s="393"/>
      <c r="B56" s="989" t="s">
        <v>1465</v>
      </c>
      <c r="C56" s="983"/>
      <c r="D56" s="983"/>
      <c r="E56" s="983"/>
      <c r="F56" s="983"/>
      <c r="G56" s="984"/>
      <c r="H56" s="1461"/>
      <c r="I56" s="1721"/>
      <c r="J56" s="121"/>
      <c r="K56" s="122"/>
      <c r="L56" s="1223"/>
      <c r="M56" s="60"/>
      <c r="N56" s="60"/>
      <c r="U56" s="4"/>
      <c r="V56" s="4"/>
      <c r="W56" s="5"/>
      <c r="X56" s="4"/>
      <c r="Y56" s="648"/>
      <c r="Z56" s="2"/>
      <c r="AB56" s="2"/>
      <c r="AC56" s="991"/>
    </row>
    <row r="57" spans="1:29" ht="23.25" customHeight="1" x14ac:dyDescent="0.2">
      <c r="A57" s="393"/>
      <c r="B57" s="990" t="s">
        <v>1465</v>
      </c>
      <c r="C57" s="986"/>
      <c r="D57" s="986"/>
      <c r="E57" s="986"/>
      <c r="F57" s="986"/>
      <c r="G57" s="987"/>
      <c r="H57" s="1462"/>
      <c r="I57" s="1722"/>
      <c r="J57" s="121"/>
      <c r="K57" s="122"/>
      <c r="L57" s="1223"/>
      <c r="M57" s="60"/>
      <c r="N57" s="60"/>
      <c r="U57" s="4"/>
      <c r="V57" s="4"/>
      <c r="W57" s="5"/>
      <c r="X57" s="4"/>
      <c r="Y57" s="648"/>
      <c r="Z57" s="2"/>
      <c r="AB57" s="2"/>
      <c r="AC57" s="991"/>
    </row>
    <row r="58" spans="1:29" ht="9.9499999999999993" customHeight="1" x14ac:dyDescent="0.2">
      <c r="A58" s="393"/>
      <c r="B58" s="988" t="s">
        <v>1474</v>
      </c>
      <c r="C58" s="980"/>
      <c r="D58" s="980"/>
      <c r="E58" s="980"/>
      <c r="F58" s="980"/>
      <c r="G58" s="981"/>
      <c r="H58" s="1524" t="s">
        <v>95</v>
      </c>
      <c r="I58" s="1720" t="s">
        <v>96</v>
      </c>
      <c r="J58" s="121"/>
      <c r="K58" s="122"/>
      <c r="L58" s="1223"/>
      <c r="M58" s="5"/>
      <c r="N58" s="5"/>
      <c r="U58" s="4"/>
      <c r="V58" s="4"/>
      <c r="W58" s="5"/>
      <c r="X58" s="4"/>
      <c r="Y58" s="648"/>
      <c r="Z58" s="2"/>
      <c r="AB58" s="2"/>
      <c r="AC58" s="991"/>
    </row>
    <row r="59" spans="1:29" ht="14.25" x14ac:dyDescent="0.2">
      <c r="A59" s="393"/>
      <c r="B59" s="989" t="s">
        <v>1465</v>
      </c>
      <c r="C59" s="983"/>
      <c r="D59" s="983"/>
      <c r="E59" s="983"/>
      <c r="F59" s="983"/>
      <c r="G59" s="984"/>
      <c r="H59" s="1461"/>
      <c r="I59" s="1721"/>
      <c r="J59" s="121"/>
      <c r="K59" s="122"/>
      <c r="L59" s="1223"/>
      <c r="M59" s="5"/>
      <c r="N59" s="5"/>
      <c r="U59" s="4"/>
      <c r="V59" s="4"/>
      <c r="W59" s="5"/>
      <c r="X59" s="4"/>
      <c r="Y59" s="648"/>
      <c r="Z59" s="2"/>
      <c r="AB59" s="2"/>
      <c r="AC59" s="991"/>
    </row>
    <row r="60" spans="1:29" ht="14.25" x14ac:dyDescent="0.2">
      <c r="A60" s="393"/>
      <c r="B60" s="990" t="s">
        <v>1465</v>
      </c>
      <c r="C60" s="986"/>
      <c r="D60" s="986"/>
      <c r="E60" s="986"/>
      <c r="F60" s="986"/>
      <c r="G60" s="987"/>
      <c r="H60" s="1462"/>
      <c r="I60" s="1722"/>
      <c r="J60" s="121"/>
      <c r="K60" s="122"/>
      <c r="L60" s="1223"/>
      <c r="M60" s="5"/>
      <c r="N60" s="5"/>
      <c r="U60" s="4"/>
      <c r="V60" s="4"/>
      <c r="W60" s="5"/>
      <c r="X60" s="4"/>
      <c r="Y60" s="648"/>
      <c r="Z60" s="2"/>
      <c r="AB60" s="2"/>
      <c r="AC60" s="991"/>
    </row>
    <row r="61" spans="1:29" ht="15" customHeight="1" x14ac:dyDescent="0.2">
      <c r="A61" s="393"/>
      <c r="B61" s="1774" t="s">
        <v>1475</v>
      </c>
      <c r="C61" s="1775"/>
      <c r="D61" s="1775"/>
      <c r="E61" s="1775"/>
      <c r="F61" s="1775"/>
      <c r="G61" s="1776"/>
      <c r="H61" s="1723" t="s">
        <v>97</v>
      </c>
      <c r="I61" s="1720" t="s">
        <v>1074</v>
      </c>
      <c r="J61" s="121"/>
      <c r="K61" s="122"/>
      <c r="L61" s="1223"/>
      <c r="M61" s="5"/>
      <c r="N61" s="5"/>
      <c r="U61" s="4"/>
      <c r="V61" s="4"/>
      <c r="W61" s="5"/>
      <c r="X61" s="4"/>
      <c r="Y61" s="648"/>
      <c r="Z61" s="2"/>
      <c r="AB61" s="2"/>
      <c r="AC61" s="991"/>
    </row>
    <row r="62" spans="1:29" ht="15.75" customHeight="1" x14ac:dyDescent="0.2">
      <c r="A62" s="393"/>
      <c r="B62" s="1780"/>
      <c r="C62" s="1781"/>
      <c r="D62" s="1781"/>
      <c r="E62" s="1781"/>
      <c r="F62" s="1781"/>
      <c r="G62" s="1782"/>
      <c r="H62" s="1723"/>
      <c r="I62" s="1722"/>
      <c r="J62" s="121"/>
      <c r="K62" s="122"/>
      <c r="L62" s="1223"/>
      <c r="M62" s="5"/>
      <c r="N62" s="5"/>
      <c r="U62" s="4"/>
      <c r="V62" s="4"/>
      <c r="W62" s="5"/>
      <c r="X62" s="4"/>
      <c r="Y62" s="648"/>
      <c r="Z62" s="2"/>
      <c r="AB62" s="2"/>
      <c r="AC62" s="991"/>
    </row>
    <row r="63" spans="1:29" ht="9.9499999999999993" customHeight="1" x14ac:dyDescent="0.2">
      <c r="A63" s="393"/>
      <c r="B63" s="988" t="s">
        <v>1476</v>
      </c>
      <c r="C63" s="980"/>
      <c r="D63" s="980"/>
      <c r="E63" s="980"/>
      <c r="F63" s="980"/>
      <c r="G63" s="981"/>
      <c r="H63" s="1524" t="s">
        <v>98</v>
      </c>
      <c r="I63" s="1720" t="s">
        <v>1073</v>
      </c>
      <c r="J63" s="121"/>
      <c r="K63" s="122"/>
      <c r="L63" s="1223"/>
      <c r="M63" s="60"/>
      <c r="N63" s="60"/>
      <c r="U63" s="4"/>
      <c r="V63" s="4"/>
      <c r="W63" s="5"/>
      <c r="X63" s="4"/>
      <c r="Y63" s="648"/>
      <c r="Z63" s="2"/>
      <c r="AB63" s="2"/>
      <c r="AC63" s="991"/>
    </row>
    <row r="64" spans="1:29" ht="9.9499999999999993" customHeight="1" x14ac:dyDescent="0.2">
      <c r="A64" s="393"/>
      <c r="B64" s="1471" t="s">
        <v>1488</v>
      </c>
      <c r="C64" s="1472"/>
      <c r="D64" s="1472"/>
      <c r="E64" s="1472"/>
      <c r="F64" s="1472"/>
      <c r="G64" s="1473"/>
      <c r="H64" s="1461"/>
      <c r="I64" s="1721"/>
      <c r="J64" s="121"/>
      <c r="K64" s="122"/>
      <c r="L64" s="1223"/>
      <c r="M64" s="60"/>
      <c r="N64" s="60"/>
      <c r="U64" s="4"/>
      <c r="V64" s="4"/>
      <c r="W64" s="5"/>
      <c r="X64" s="4"/>
      <c r="Y64" s="648"/>
      <c r="Z64" s="2"/>
      <c r="AB64" s="2"/>
      <c r="AC64" s="991"/>
    </row>
    <row r="65" spans="1:29" ht="3.75" customHeight="1" x14ac:dyDescent="0.2">
      <c r="A65" s="393"/>
      <c r="B65" s="1471"/>
      <c r="C65" s="1472"/>
      <c r="D65" s="1472"/>
      <c r="E65" s="1472"/>
      <c r="F65" s="1472"/>
      <c r="G65" s="1473"/>
      <c r="H65" s="1461"/>
      <c r="I65" s="1721"/>
      <c r="J65" s="121"/>
      <c r="K65" s="122"/>
      <c r="L65" s="1223"/>
      <c r="M65" s="60"/>
      <c r="N65" s="60"/>
      <c r="U65" s="4"/>
      <c r="V65" s="4"/>
      <c r="W65" s="5"/>
      <c r="X65" s="4"/>
      <c r="Y65" s="648"/>
      <c r="Z65" s="2"/>
      <c r="AB65" s="2"/>
      <c r="AC65" s="991"/>
    </row>
    <row r="66" spans="1:29" ht="9.9499999999999993" customHeight="1" x14ac:dyDescent="0.2">
      <c r="A66" s="393"/>
      <c r="B66" s="1471" t="s">
        <v>1487</v>
      </c>
      <c r="C66" s="1472"/>
      <c r="D66" s="1472"/>
      <c r="E66" s="1472"/>
      <c r="F66" s="1472"/>
      <c r="G66" s="1473"/>
      <c r="H66" s="1461"/>
      <c r="I66" s="1721"/>
      <c r="J66" s="121"/>
      <c r="K66" s="122"/>
      <c r="L66" s="1223"/>
      <c r="M66" s="60"/>
      <c r="N66" s="60"/>
      <c r="U66" s="4"/>
      <c r="V66" s="4"/>
      <c r="W66" s="5"/>
      <c r="X66" s="4"/>
      <c r="Y66" s="648"/>
      <c r="Z66" s="2"/>
      <c r="AB66" s="2"/>
      <c r="AC66" s="991"/>
    </row>
    <row r="67" spans="1:29" ht="14.25" x14ac:dyDescent="0.2">
      <c r="A67" s="393"/>
      <c r="B67" s="1504"/>
      <c r="C67" s="1505"/>
      <c r="D67" s="1505"/>
      <c r="E67" s="1505"/>
      <c r="F67" s="1505"/>
      <c r="G67" s="1506"/>
      <c r="H67" s="1462"/>
      <c r="I67" s="1722"/>
      <c r="J67" s="121"/>
      <c r="K67" s="122"/>
      <c r="L67" s="1223"/>
      <c r="M67" s="60"/>
      <c r="N67" s="60"/>
      <c r="U67" s="4"/>
      <c r="V67" s="4"/>
      <c r="W67" s="5"/>
      <c r="X67" s="4"/>
      <c r="Y67" s="648"/>
      <c r="Z67" s="2"/>
      <c r="AB67" s="2"/>
      <c r="AC67" s="991"/>
    </row>
    <row r="68" spans="1:29" ht="9.9499999999999993" customHeight="1" x14ac:dyDescent="0.2">
      <c r="A68" s="393"/>
      <c r="B68" s="988" t="s">
        <v>1477</v>
      </c>
      <c r="C68" s="980"/>
      <c r="D68" s="980"/>
      <c r="E68" s="980"/>
      <c r="F68" s="980"/>
      <c r="G68" s="981"/>
      <c r="H68" s="1524" t="s">
        <v>99</v>
      </c>
      <c r="I68" s="1745" t="s">
        <v>276</v>
      </c>
      <c r="J68" s="121"/>
      <c r="K68" s="122"/>
      <c r="L68" s="1223"/>
      <c r="M68" s="60"/>
      <c r="N68" s="60"/>
      <c r="U68" s="4"/>
      <c r="V68" s="4"/>
      <c r="W68" s="5"/>
      <c r="X68" s="4"/>
      <c r="Y68" s="648"/>
      <c r="Z68" s="2"/>
      <c r="AB68" s="2"/>
      <c r="AC68" s="991"/>
    </row>
    <row r="69" spans="1:29" ht="9.9499999999999993" customHeight="1" x14ac:dyDescent="0.2">
      <c r="A69" s="393"/>
      <c r="B69" s="1471" t="s">
        <v>1478</v>
      </c>
      <c r="C69" s="1778"/>
      <c r="D69" s="1778"/>
      <c r="E69" s="1778"/>
      <c r="F69" s="1778"/>
      <c r="G69" s="1779"/>
      <c r="H69" s="1461"/>
      <c r="I69" s="1746"/>
      <c r="J69" s="121"/>
      <c r="K69" s="122"/>
      <c r="L69" s="1223"/>
      <c r="M69" s="60"/>
      <c r="N69" s="60"/>
      <c r="U69" s="4"/>
      <c r="V69" s="4"/>
      <c r="W69" s="5"/>
      <c r="X69" s="4"/>
      <c r="Y69" s="648"/>
      <c r="Z69" s="2"/>
      <c r="AB69" s="2"/>
      <c r="AC69" s="991"/>
    </row>
    <row r="70" spans="1:29" ht="3.75" customHeight="1" x14ac:dyDescent="0.2">
      <c r="A70" s="393"/>
      <c r="B70" s="1777"/>
      <c r="C70" s="1778"/>
      <c r="D70" s="1778"/>
      <c r="E70" s="1778"/>
      <c r="F70" s="1778"/>
      <c r="G70" s="1779"/>
      <c r="H70" s="1461"/>
      <c r="I70" s="1746"/>
      <c r="J70" s="121"/>
      <c r="K70" s="122"/>
      <c r="L70" s="1223"/>
      <c r="M70" s="60"/>
      <c r="N70" s="60"/>
      <c r="U70" s="4"/>
      <c r="V70" s="4"/>
      <c r="W70" s="5"/>
      <c r="X70" s="4"/>
      <c r="Y70" s="648"/>
      <c r="Z70" s="2"/>
      <c r="AB70" s="2"/>
      <c r="AC70" s="991"/>
    </row>
    <row r="71" spans="1:29" ht="9.9499999999999993" customHeight="1" x14ac:dyDescent="0.2">
      <c r="A71" s="393"/>
      <c r="B71" s="1471" t="s">
        <v>1479</v>
      </c>
      <c r="C71" s="1778"/>
      <c r="D71" s="1778"/>
      <c r="E71" s="1778"/>
      <c r="F71" s="1778"/>
      <c r="G71" s="1779"/>
      <c r="H71" s="1461"/>
      <c r="I71" s="1746"/>
      <c r="J71" s="121"/>
      <c r="K71" s="122"/>
      <c r="L71" s="1223"/>
      <c r="M71" s="60"/>
      <c r="N71" s="60"/>
      <c r="U71" s="4"/>
      <c r="V71" s="4"/>
      <c r="W71" s="5"/>
      <c r="X71" s="4"/>
      <c r="Y71" s="648"/>
      <c r="Z71" s="2"/>
      <c r="AB71" s="2"/>
      <c r="AC71" s="991"/>
    </row>
    <row r="72" spans="1:29" ht="9.9499999999999993" customHeight="1" x14ac:dyDescent="0.2">
      <c r="A72" s="393"/>
      <c r="B72" s="1777" t="s">
        <v>1465</v>
      </c>
      <c r="C72" s="1778"/>
      <c r="D72" s="1778"/>
      <c r="E72" s="1778"/>
      <c r="F72" s="1778"/>
      <c r="G72" s="1779"/>
      <c r="H72" s="1461"/>
      <c r="I72" s="1746"/>
      <c r="J72" s="121"/>
      <c r="K72" s="122"/>
      <c r="L72" s="1223"/>
      <c r="M72" s="60"/>
      <c r="N72" s="60"/>
      <c r="U72" s="4"/>
      <c r="V72" s="4"/>
      <c r="W72" s="5"/>
      <c r="X72" s="4"/>
      <c r="Y72" s="648"/>
      <c r="Z72" s="2"/>
      <c r="AB72" s="2"/>
      <c r="AC72" s="991"/>
    </row>
    <row r="73" spans="1:29" ht="9.9499999999999993" hidden="1" customHeight="1" x14ac:dyDescent="0.2">
      <c r="A73" s="393"/>
      <c r="B73" s="989" t="s">
        <v>1465</v>
      </c>
      <c r="C73" s="983"/>
      <c r="D73" s="983"/>
      <c r="E73" s="983"/>
      <c r="F73" s="983"/>
      <c r="G73" s="984"/>
      <c r="H73" s="1461"/>
      <c r="I73" s="1746"/>
      <c r="J73" s="121"/>
      <c r="K73" s="122"/>
      <c r="L73" s="1223"/>
      <c r="M73" s="60"/>
      <c r="N73" s="60"/>
      <c r="U73" s="4"/>
      <c r="V73" s="4"/>
      <c r="W73" s="5"/>
      <c r="X73" s="4"/>
      <c r="Y73" s="648"/>
      <c r="Z73" s="2"/>
      <c r="AB73" s="2"/>
      <c r="AC73" s="991"/>
    </row>
    <row r="74" spans="1:29" ht="9.9499999999999993" customHeight="1" x14ac:dyDescent="0.2">
      <c r="A74" s="394"/>
      <c r="B74" s="989" t="s">
        <v>1480</v>
      </c>
      <c r="C74" s="983"/>
      <c r="D74" s="983"/>
      <c r="E74" s="983"/>
      <c r="F74" s="983"/>
      <c r="G74" s="984"/>
      <c r="H74" s="1461"/>
      <c r="I74" s="1746"/>
      <c r="J74" s="121"/>
      <c r="K74" s="122"/>
      <c r="L74" s="1223"/>
      <c r="M74" s="60"/>
      <c r="N74" s="60"/>
      <c r="U74" s="4"/>
      <c r="V74" s="4"/>
      <c r="W74" s="5"/>
      <c r="X74" s="4"/>
      <c r="Y74" s="648"/>
      <c r="Z74" s="2"/>
      <c r="AB74" s="2"/>
      <c r="AC74" s="991"/>
    </row>
    <row r="75" spans="1:29" ht="9.9499999999999993" customHeight="1" x14ac:dyDescent="0.2">
      <c r="A75" s="1051"/>
      <c r="B75" s="1052" t="s">
        <v>1481</v>
      </c>
      <c r="C75" s="1053"/>
      <c r="D75" s="1053"/>
      <c r="E75" s="1053"/>
      <c r="F75" s="1053"/>
      <c r="G75" s="1054"/>
      <c r="H75" s="1759"/>
      <c r="I75" s="1747"/>
      <c r="J75" s="1044"/>
      <c r="K75" s="1045"/>
      <c r="L75" s="1699"/>
      <c r="M75" s="60"/>
      <c r="N75" s="60"/>
      <c r="U75" s="4"/>
      <c r="V75" s="4"/>
      <c r="W75" s="5"/>
      <c r="X75" s="4"/>
      <c r="Y75" s="648"/>
      <c r="Z75" s="2"/>
      <c r="AB75" s="2"/>
      <c r="AC75" s="991"/>
    </row>
    <row r="76" spans="1:29" ht="9.9499999999999993" customHeight="1" x14ac:dyDescent="0.2">
      <c r="A76" s="394"/>
      <c r="B76" s="1471" t="s">
        <v>1482</v>
      </c>
      <c r="C76" s="1472"/>
      <c r="D76" s="1472"/>
      <c r="E76" s="1472"/>
      <c r="F76" s="1472"/>
      <c r="G76" s="1473"/>
      <c r="H76" s="1461" t="s">
        <v>816</v>
      </c>
      <c r="I76" s="1721" t="s">
        <v>1463</v>
      </c>
      <c r="J76" s="121"/>
      <c r="K76" s="122"/>
      <c r="L76" s="1223"/>
      <c r="M76" s="60"/>
      <c r="N76" s="60"/>
      <c r="U76" s="4"/>
      <c r="V76" s="4"/>
      <c r="W76" s="5"/>
      <c r="X76" s="4"/>
      <c r="Y76" s="648"/>
      <c r="Z76" s="2"/>
      <c r="AB76" s="2"/>
      <c r="AC76" s="991"/>
    </row>
    <row r="77" spans="1:29" ht="9.9499999999999993" customHeight="1" x14ac:dyDescent="0.2">
      <c r="A77" s="394"/>
      <c r="B77" s="1471"/>
      <c r="C77" s="1472"/>
      <c r="D77" s="1472"/>
      <c r="E77" s="1472"/>
      <c r="F77" s="1472"/>
      <c r="G77" s="1473"/>
      <c r="H77" s="1461"/>
      <c r="I77" s="1721"/>
      <c r="J77" s="121"/>
      <c r="K77" s="122"/>
      <c r="L77" s="1223"/>
      <c r="M77" s="60"/>
      <c r="N77" s="60"/>
      <c r="U77" s="4"/>
      <c r="V77" s="4"/>
      <c r="W77" s="5"/>
      <c r="X77" s="4"/>
      <c r="Y77" s="648"/>
      <c r="Z77" s="2"/>
      <c r="AB77" s="2"/>
      <c r="AC77" s="991"/>
    </row>
    <row r="78" spans="1:29" ht="9.9499999999999993" customHeight="1" x14ac:dyDescent="0.2">
      <c r="A78" s="394"/>
      <c r="B78" s="1471"/>
      <c r="C78" s="1472"/>
      <c r="D78" s="1472"/>
      <c r="E78" s="1472"/>
      <c r="F78" s="1472"/>
      <c r="G78" s="1473"/>
      <c r="H78" s="1461"/>
      <c r="I78" s="1721"/>
      <c r="J78" s="121"/>
      <c r="K78" s="122"/>
      <c r="L78" s="1223"/>
      <c r="M78" s="60"/>
      <c r="N78" s="60"/>
      <c r="U78" s="4"/>
      <c r="V78" s="4"/>
      <c r="W78" s="5"/>
      <c r="X78" s="4"/>
      <c r="Y78" s="648"/>
      <c r="Z78" s="2"/>
      <c r="AB78" s="2"/>
      <c r="AC78" s="991"/>
    </row>
    <row r="79" spans="1:29" ht="9.9499999999999993" customHeight="1" x14ac:dyDescent="0.2">
      <c r="A79" s="394"/>
      <c r="B79" s="989" t="s">
        <v>1465</v>
      </c>
      <c r="C79" s="983"/>
      <c r="D79" s="983"/>
      <c r="E79" s="983"/>
      <c r="F79" s="983"/>
      <c r="G79" s="984"/>
      <c r="H79" s="1461"/>
      <c r="I79" s="1721"/>
      <c r="J79" s="121"/>
      <c r="K79" s="122"/>
      <c r="L79" s="1223"/>
      <c r="M79" s="60"/>
      <c r="N79" s="60"/>
      <c r="U79" s="4"/>
      <c r="V79" s="4"/>
      <c r="W79" s="5"/>
      <c r="X79" s="4"/>
      <c r="Y79" s="648"/>
      <c r="Z79" s="2"/>
      <c r="AB79" s="2"/>
      <c r="AC79" s="991"/>
    </row>
    <row r="80" spans="1:29" ht="9.9499999999999993" customHeight="1" x14ac:dyDescent="0.2">
      <c r="A80" s="394"/>
      <c r="B80" s="1471" t="s">
        <v>1483</v>
      </c>
      <c r="C80" s="1778"/>
      <c r="D80" s="1778"/>
      <c r="E80" s="1778"/>
      <c r="F80" s="1778"/>
      <c r="G80" s="1779"/>
      <c r="H80" s="1461"/>
      <c r="I80" s="1721"/>
      <c r="J80" s="121"/>
      <c r="K80" s="122"/>
      <c r="L80" s="1223"/>
      <c r="M80" s="60"/>
      <c r="N80" s="60"/>
      <c r="U80" s="4"/>
      <c r="V80" s="4"/>
      <c r="W80" s="5"/>
      <c r="X80" s="4"/>
      <c r="Y80" s="648"/>
      <c r="Z80" s="2"/>
      <c r="AB80" s="2"/>
      <c r="AC80" s="991"/>
    </row>
    <row r="81" spans="1:29" ht="9.9499999999999993" customHeight="1" x14ac:dyDescent="0.2">
      <c r="A81" s="394"/>
      <c r="B81" s="1777"/>
      <c r="C81" s="1778"/>
      <c r="D81" s="1778"/>
      <c r="E81" s="1778"/>
      <c r="F81" s="1778"/>
      <c r="G81" s="1779"/>
      <c r="H81" s="1461"/>
      <c r="I81" s="1721"/>
      <c r="J81" s="121"/>
      <c r="K81" s="122"/>
      <c r="L81" s="1223"/>
      <c r="M81" s="60"/>
      <c r="N81" s="60"/>
      <c r="U81" s="4"/>
      <c r="V81" s="4"/>
      <c r="W81" s="5"/>
      <c r="X81" s="4"/>
      <c r="Y81" s="648"/>
      <c r="Z81" s="2"/>
      <c r="AB81" s="2"/>
      <c r="AC81" s="991"/>
    </row>
    <row r="82" spans="1:29" ht="9.9499999999999993" customHeight="1" x14ac:dyDescent="0.2">
      <c r="A82" s="394"/>
      <c r="B82" s="989" t="s">
        <v>1465</v>
      </c>
      <c r="C82" s="983"/>
      <c r="D82" s="983"/>
      <c r="E82" s="983"/>
      <c r="F82" s="983"/>
      <c r="G82" s="984"/>
      <c r="H82" s="1461"/>
      <c r="I82" s="1721"/>
      <c r="J82" s="121"/>
      <c r="K82" s="122"/>
      <c r="L82" s="1223"/>
      <c r="M82" s="60"/>
      <c r="N82" s="60"/>
      <c r="U82" s="4"/>
      <c r="V82" s="4"/>
      <c r="W82" s="5"/>
      <c r="X82" s="4"/>
      <c r="Y82" s="648"/>
      <c r="Z82" s="2"/>
      <c r="AB82" s="2"/>
      <c r="AC82" s="991"/>
    </row>
    <row r="83" spans="1:29" ht="9.9499999999999993" customHeight="1" x14ac:dyDescent="0.2">
      <c r="A83" s="394"/>
      <c r="B83" s="1471" t="s">
        <v>1484</v>
      </c>
      <c r="C83" s="1472"/>
      <c r="D83" s="1472"/>
      <c r="E83" s="1472"/>
      <c r="F83" s="1472"/>
      <c r="G83" s="1473"/>
      <c r="H83" s="1461"/>
      <c r="I83" s="1721"/>
      <c r="J83" s="121"/>
      <c r="K83" s="122"/>
      <c r="L83" s="1223"/>
      <c r="M83" s="60"/>
      <c r="N83" s="60"/>
      <c r="U83" s="4"/>
      <c r="V83" s="4"/>
      <c r="W83" s="5"/>
      <c r="X83" s="4"/>
      <c r="Y83" s="648"/>
      <c r="Z83" s="2"/>
      <c r="AB83" s="2"/>
      <c r="AC83" s="991"/>
    </row>
    <row r="84" spans="1:29" ht="9.9499999999999993" customHeight="1" x14ac:dyDescent="0.2">
      <c r="A84" s="394"/>
      <c r="B84" s="1471"/>
      <c r="C84" s="1472"/>
      <c r="D84" s="1472"/>
      <c r="E84" s="1472"/>
      <c r="F84" s="1472"/>
      <c r="G84" s="1473"/>
      <c r="H84" s="1461"/>
      <c r="I84" s="1721"/>
      <c r="J84" s="121"/>
      <c r="K84" s="122"/>
      <c r="L84" s="1223"/>
      <c r="M84" s="60"/>
      <c r="N84" s="60"/>
      <c r="U84" s="4"/>
      <c r="V84" s="4"/>
      <c r="W84" s="5"/>
      <c r="X84" s="4"/>
      <c r="Y84" s="648"/>
      <c r="Z84" s="2"/>
      <c r="AB84" s="2"/>
      <c r="AC84" s="991"/>
    </row>
    <row r="85" spans="1:29" ht="9.9499999999999993" customHeight="1" x14ac:dyDescent="0.2">
      <c r="A85" s="394"/>
      <c r="B85" s="989" t="s">
        <v>1465</v>
      </c>
      <c r="C85" s="983"/>
      <c r="D85" s="983"/>
      <c r="E85" s="983"/>
      <c r="F85" s="983"/>
      <c r="G85" s="984"/>
      <c r="H85" s="1461"/>
      <c r="I85" s="1721"/>
      <c r="J85" s="121"/>
      <c r="K85" s="122"/>
      <c r="L85" s="1223"/>
      <c r="M85" s="60"/>
      <c r="N85" s="60"/>
      <c r="U85" s="4"/>
      <c r="V85" s="4"/>
      <c r="W85" s="5"/>
      <c r="X85" s="4"/>
      <c r="Y85" s="648"/>
      <c r="Z85" s="2"/>
      <c r="AB85" s="2"/>
      <c r="AC85" s="991"/>
    </row>
    <row r="86" spans="1:29" ht="9.9499999999999993" customHeight="1" x14ac:dyDescent="0.2">
      <c r="A86" s="394"/>
      <c r="B86" s="989" t="s">
        <v>1465</v>
      </c>
      <c r="C86" s="983"/>
      <c r="D86" s="983"/>
      <c r="E86" s="983"/>
      <c r="F86" s="983"/>
      <c r="G86" s="984"/>
      <c r="H86" s="1461"/>
      <c r="I86" s="1721"/>
      <c r="J86" s="121"/>
      <c r="K86" s="122"/>
      <c r="L86" s="1223"/>
      <c r="M86" s="60"/>
      <c r="N86" s="60"/>
      <c r="U86" s="4"/>
      <c r="V86" s="4"/>
      <c r="W86" s="5"/>
      <c r="X86" s="4"/>
      <c r="Y86" s="648"/>
      <c r="Z86" s="2"/>
      <c r="AB86" s="2"/>
      <c r="AC86" s="991"/>
    </row>
    <row r="87" spans="1:29" ht="9.9499999999999993" customHeight="1" x14ac:dyDescent="0.2">
      <c r="A87" s="394"/>
      <c r="B87" s="989" t="s">
        <v>1465</v>
      </c>
      <c r="C87" s="983"/>
      <c r="D87" s="983"/>
      <c r="E87" s="983"/>
      <c r="F87" s="983"/>
      <c r="G87" s="984"/>
      <c r="H87" s="1461"/>
      <c r="I87" s="1721"/>
      <c r="J87" s="121"/>
      <c r="K87" s="122"/>
      <c r="L87" s="1223"/>
      <c r="M87" s="60"/>
      <c r="N87" s="60"/>
      <c r="U87" s="4"/>
      <c r="V87" s="4"/>
      <c r="W87" s="5"/>
      <c r="X87" s="4"/>
      <c r="Y87" s="648"/>
      <c r="Z87" s="2"/>
      <c r="AB87" s="2"/>
      <c r="AC87" s="991"/>
    </row>
    <row r="88" spans="1:29" ht="9.9499999999999993" customHeight="1" x14ac:dyDescent="0.2">
      <c r="A88" s="394"/>
      <c r="B88" s="990" t="s">
        <v>1465</v>
      </c>
      <c r="C88" s="986"/>
      <c r="D88" s="986"/>
      <c r="E88" s="986"/>
      <c r="F88" s="986"/>
      <c r="G88" s="987"/>
      <c r="H88" s="1462"/>
      <c r="I88" s="1722"/>
      <c r="J88" s="121"/>
      <c r="K88" s="122"/>
      <c r="L88" s="1223"/>
      <c r="M88" s="60"/>
      <c r="N88" s="60"/>
      <c r="U88" s="4"/>
      <c r="V88" s="4"/>
      <c r="W88" s="5"/>
      <c r="X88" s="4"/>
      <c r="Y88" s="648"/>
      <c r="Z88" s="2"/>
      <c r="AB88" s="2"/>
      <c r="AC88" s="991"/>
    </row>
    <row r="89" spans="1:29" ht="9.9499999999999993" customHeight="1" x14ac:dyDescent="0.2">
      <c r="A89" s="394"/>
      <c r="B89" s="1468" t="s">
        <v>1485</v>
      </c>
      <c r="C89" s="1469"/>
      <c r="D89" s="1469"/>
      <c r="E89" s="1469"/>
      <c r="F89" s="1469"/>
      <c r="G89" s="1470"/>
      <c r="H89" s="1789" t="s">
        <v>910</v>
      </c>
      <c r="I89" s="1788" t="s">
        <v>1093</v>
      </c>
      <c r="J89" s="121"/>
      <c r="K89" s="122"/>
      <c r="L89" s="1223"/>
      <c r="M89" s="60"/>
      <c r="N89" s="60"/>
      <c r="U89" s="4"/>
      <c r="V89" s="4"/>
      <c r="W89" s="5"/>
      <c r="X89" s="4"/>
      <c r="Y89" s="648"/>
      <c r="Z89" s="2" t="s">
        <v>833</v>
      </c>
      <c r="AB89" s="2"/>
      <c r="AC89" s="991"/>
    </row>
    <row r="90" spans="1:29" ht="9.9499999999999993" customHeight="1" x14ac:dyDescent="0.2">
      <c r="A90" s="394"/>
      <c r="B90" s="1471"/>
      <c r="C90" s="1472"/>
      <c r="D90" s="1472"/>
      <c r="E90" s="1472"/>
      <c r="F90" s="1472"/>
      <c r="G90" s="1473"/>
      <c r="H90" s="1789"/>
      <c r="I90" s="1788"/>
      <c r="J90" s="121"/>
      <c r="K90" s="122"/>
      <c r="L90" s="1223"/>
      <c r="M90" s="60"/>
      <c r="N90" s="60"/>
      <c r="U90" s="4"/>
      <c r="V90" s="4"/>
      <c r="W90" s="5"/>
      <c r="X90" s="4"/>
      <c r="Y90" s="648"/>
      <c r="Z90" s="2"/>
      <c r="AB90" s="2"/>
      <c r="AC90" s="991"/>
    </row>
    <row r="91" spans="1:29" ht="9.9499999999999993" customHeight="1" x14ac:dyDescent="0.2">
      <c r="A91" s="394"/>
      <c r="B91" s="1471"/>
      <c r="C91" s="1472"/>
      <c r="D91" s="1472"/>
      <c r="E91" s="1472"/>
      <c r="F91" s="1472"/>
      <c r="G91" s="1473"/>
      <c r="H91" s="1789"/>
      <c r="I91" s="1788"/>
      <c r="J91" s="121"/>
      <c r="K91" s="122"/>
      <c r="L91" s="1223"/>
      <c r="M91" s="60"/>
      <c r="N91" s="60"/>
      <c r="U91" s="4"/>
      <c r="V91" s="4"/>
      <c r="W91" s="5"/>
      <c r="X91" s="4"/>
      <c r="Y91" s="648"/>
      <c r="Z91" s="2"/>
      <c r="AB91" s="2"/>
      <c r="AC91" s="991"/>
    </row>
    <row r="92" spans="1:29" ht="9.9499999999999993" customHeight="1" x14ac:dyDescent="0.2">
      <c r="A92" s="394"/>
      <c r="B92" s="989" t="s">
        <v>1465</v>
      </c>
      <c r="C92" s="983"/>
      <c r="D92" s="983"/>
      <c r="E92" s="983"/>
      <c r="F92" s="983"/>
      <c r="G92" s="984"/>
      <c r="H92" s="1789"/>
      <c r="I92" s="1788"/>
      <c r="J92" s="121"/>
      <c r="K92" s="122"/>
      <c r="L92" s="1223"/>
      <c r="M92" s="60"/>
      <c r="N92" s="60"/>
      <c r="U92" s="4"/>
      <c r="V92" s="4"/>
      <c r="W92" s="5"/>
      <c r="X92" s="4"/>
      <c r="Y92" s="648"/>
      <c r="Z92" s="2"/>
      <c r="AB92" s="2"/>
      <c r="AC92" s="991"/>
    </row>
    <row r="93" spans="1:29" ht="9.9499999999999993" customHeight="1" x14ac:dyDescent="0.2">
      <c r="A93" s="394"/>
      <c r="B93" s="990" t="s">
        <v>1465</v>
      </c>
      <c r="C93" s="986"/>
      <c r="D93" s="986"/>
      <c r="E93" s="986"/>
      <c r="F93" s="986"/>
      <c r="G93" s="987"/>
      <c r="H93" s="1789"/>
      <c r="I93" s="1788"/>
      <c r="J93" s="121"/>
      <c r="K93" s="122"/>
      <c r="L93" s="1223"/>
      <c r="M93" s="60"/>
      <c r="N93" s="60"/>
      <c r="U93" s="4"/>
      <c r="V93" s="4"/>
      <c r="W93" s="5"/>
      <c r="X93" s="4"/>
      <c r="Y93" s="648"/>
      <c r="Z93" s="2"/>
      <c r="AB93" s="2"/>
      <c r="AC93" s="991"/>
    </row>
    <row r="94" spans="1:29" ht="9.9499999999999993" customHeight="1" x14ac:dyDescent="0.2">
      <c r="A94" s="394"/>
      <c r="B94" s="1774" t="s">
        <v>1486</v>
      </c>
      <c r="C94" s="1775"/>
      <c r="D94" s="1775"/>
      <c r="E94" s="1775"/>
      <c r="F94" s="1775"/>
      <c r="G94" s="1776"/>
      <c r="H94" s="1723" t="s">
        <v>1282</v>
      </c>
      <c r="I94" s="1790" t="s">
        <v>1283</v>
      </c>
      <c r="J94" s="121"/>
      <c r="K94" s="122"/>
      <c r="L94" s="1223"/>
      <c r="M94" s="60"/>
      <c r="N94" s="60"/>
      <c r="U94" s="4"/>
      <c r="V94" s="4"/>
      <c r="W94" s="5"/>
      <c r="X94" s="4"/>
      <c r="Y94" s="648"/>
      <c r="Z94" s="2"/>
      <c r="AB94" s="2"/>
      <c r="AC94" s="991"/>
    </row>
    <row r="95" spans="1:29" ht="15" customHeight="1" x14ac:dyDescent="0.2">
      <c r="A95" s="394"/>
      <c r="B95" s="1777"/>
      <c r="C95" s="1778"/>
      <c r="D95" s="1778"/>
      <c r="E95" s="1778"/>
      <c r="F95" s="1778"/>
      <c r="G95" s="1779"/>
      <c r="H95" s="1723"/>
      <c r="I95" s="1790"/>
      <c r="J95" s="121"/>
      <c r="K95" s="122"/>
      <c r="L95" s="1223"/>
      <c r="M95" s="60"/>
      <c r="N95" s="60"/>
      <c r="U95" s="4"/>
      <c r="V95" s="4"/>
      <c r="W95" s="5"/>
      <c r="X95" s="4"/>
      <c r="Y95" s="648"/>
      <c r="Z95" s="2"/>
      <c r="AB95" s="2"/>
      <c r="AC95" s="991"/>
    </row>
    <row r="96" spans="1:29" ht="15" customHeight="1" x14ac:dyDescent="0.2">
      <c r="A96" s="394"/>
      <c r="B96" s="1780"/>
      <c r="C96" s="1781"/>
      <c r="D96" s="1781"/>
      <c r="E96" s="1781"/>
      <c r="F96" s="1781"/>
      <c r="G96" s="1782"/>
      <c r="H96" s="1723"/>
      <c r="I96" s="1790"/>
      <c r="J96" s="121"/>
      <c r="K96" s="122"/>
      <c r="L96" s="1223"/>
      <c r="M96" s="60"/>
      <c r="N96" s="60"/>
      <c r="U96" s="4"/>
      <c r="V96" s="4"/>
      <c r="W96" s="5"/>
      <c r="X96" s="4"/>
      <c r="Y96" s="648"/>
      <c r="Z96" s="2"/>
      <c r="AB96" s="2"/>
      <c r="AC96" s="991"/>
    </row>
    <row r="97" spans="1:28" ht="16.5" customHeight="1" x14ac:dyDescent="0.2">
      <c r="A97" s="396"/>
      <c r="B97" s="397"/>
      <c r="C97" s="397"/>
      <c r="D97" s="397"/>
      <c r="E97" s="397"/>
      <c r="F97" s="397"/>
      <c r="G97" s="397"/>
      <c r="H97" s="397"/>
      <c r="I97" s="397"/>
      <c r="J97" s="123"/>
      <c r="K97" s="124"/>
      <c r="L97" s="1224"/>
      <c r="M97" s="60"/>
      <c r="N97" s="60"/>
      <c r="U97" s="4"/>
      <c r="V97" s="4"/>
      <c r="W97" s="5"/>
      <c r="X97" s="4"/>
      <c r="Y97" s="648"/>
      <c r="Z97" s="2"/>
      <c r="AB97" s="2"/>
    </row>
    <row r="98" spans="1:28" ht="16.5" customHeight="1" x14ac:dyDescent="0.2">
      <c r="A98" s="1478">
        <v>2.2000000000000002</v>
      </c>
      <c r="B98" s="1730" t="s">
        <v>199</v>
      </c>
      <c r="C98" s="1730"/>
      <c r="D98" s="1730"/>
      <c r="E98" s="1730"/>
      <c r="F98" s="1730"/>
      <c r="G98" s="1730"/>
      <c r="H98" s="1730"/>
      <c r="I98" s="1731"/>
      <c r="J98" s="125"/>
      <c r="K98" s="126"/>
      <c r="L98" s="1222"/>
      <c r="M98" s="60"/>
      <c r="N98" s="243" t="s">
        <v>600</v>
      </c>
      <c r="O98" s="27" t="b">
        <v>0</v>
      </c>
      <c r="P98" s="230">
        <f>IF(O98=TRUE,1,0)</f>
        <v>0</v>
      </c>
      <c r="U98" s="4"/>
      <c r="V98" s="4"/>
      <c r="W98" s="679" t="str">
        <f>IF(OR(Q98=TRUE,R98="NA"),CONCATENATE(N98," "),"")</f>
        <v/>
      </c>
      <c r="X98" s="562" t="str">
        <f>IF(OR(O98=TRUE,Q98=TRUE,R98="NA"),"",CONCATENATE(N98," "))</f>
        <v xml:space="preserve">P2.2, </v>
      </c>
      <c r="Y98" s="646" t="s">
        <v>951</v>
      </c>
      <c r="Z98" s="2"/>
      <c r="AB98" s="2"/>
    </row>
    <row r="99" spans="1:28" ht="16.5" customHeight="1" x14ac:dyDescent="0.2">
      <c r="A99" s="1479"/>
      <c r="B99" s="1732"/>
      <c r="C99" s="1732"/>
      <c r="D99" s="1732"/>
      <c r="E99" s="1732"/>
      <c r="F99" s="1732"/>
      <c r="G99" s="1732"/>
      <c r="H99" s="1732"/>
      <c r="I99" s="1733"/>
      <c r="J99" s="121"/>
      <c r="K99" s="122"/>
      <c r="L99" s="1223"/>
      <c r="M99" s="60"/>
      <c r="N99" s="60"/>
      <c r="U99" s="4"/>
      <c r="V99" s="4"/>
      <c r="W99" s="5"/>
      <c r="X99" s="4"/>
      <c r="Y99" s="648"/>
      <c r="Z99" s="2"/>
      <c r="AB99" s="2"/>
    </row>
    <row r="100" spans="1:28" ht="12.6" customHeight="1" x14ac:dyDescent="0.2">
      <c r="A100" s="1479"/>
      <c r="B100" s="1732"/>
      <c r="C100" s="1732"/>
      <c r="D100" s="1732"/>
      <c r="E100" s="1732"/>
      <c r="F100" s="1732"/>
      <c r="G100" s="1732"/>
      <c r="H100" s="1732"/>
      <c r="I100" s="1733"/>
      <c r="J100" s="121"/>
      <c r="K100" s="122"/>
      <c r="L100" s="1223"/>
      <c r="M100" s="60"/>
      <c r="N100" s="60"/>
      <c r="U100" s="4"/>
      <c r="V100" s="4"/>
      <c r="W100" s="5"/>
      <c r="X100" s="4"/>
      <c r="Y100" s="648"/>
      <c r="Z100" s="2"/>
      <c r="AB100" s="2"/>
    </row>
    <row r="101" spans="1:28" s="20" customFormat="1" ht="16.5" customHeight="1" x14ac:dyDescent="0.2">
      <c r="A101" s="398"/>
      <c r="B101" s="1692" t="s">
        <v>277</v>
      </c>
      <c r="C101" s="1692"/>
      <c r="D101" s="1692"/>
      <c r="E101" s="1692"/>
      <c r="F101" s="1692"/>
      <c r="G101" s="1692"/>
      <c r="H101" s="1692"/>
      <c r="I101" s="1744"/>
      <c r="J101" s="121"/>
      <c r="K101" s="122"/>
      <c r="L101" s="1223"/>
      <c r="M101" s="96"/>
      <c r="N101" s="96"/>
      <c r="O101" s="31"/>
      <c r="P101" s="19"/>
      <c r="Q101" s="19"/>
      <c r="R101" s="19"/>
      <c r="S101" s="19"/>
      <c r="T101" s="19"/>
      <c r="U101" s="19"/>
      <c r="V101" s="4"/>
      <c r="W101" s="5"/>
      <c r="X101" s="4"/>
      <c r="Y101" s="652"/>
      <c r="AA101" s="1003"/>
    </row>
    <row r="102" spans="1:28" s="20" customFormat="1" ht="13.15" customHeight="1" x14ac:dyDescent="0.2">
      <c r="A102" s="398"/>
      <c r="B102" s="926" t="s">
        <v>1428</v>
      </c>
      <c r="C102" s="399"/>
      <c r="D102" s="399"/>
      <c r="E102" s="399"/>
      <c r="F102" s="399"/>
      <c r="G102" s="399"/>
      <c r="H102" s="399"/>
      <c r="I102" s="400"/>
      <c r="J102" s="121"/>
      <c r="K102" s="122"/>
      <c r="L102" s="1223"/>
      <c r="M102" s="96"/>
      <c r="N102" s="96"/>
      <c r="O102" s="31"/>
      <c r="P102" s="19"/>
      <c r="Q102" s="19"/>
      <c r="R102" s="19"/>
      <c r="S102" s="19"/>
      <c r="T102" s="19"/>
      <c r="U102" s="19"/>
      <c r="V102" s="4"/>
      <c r="W102" s="5"/>
      <c r="X102" s="4"/>
      <c r="Y102" s="652"/>
      <c r="AA102" s="1003"/>
    </row>
    <row r="103" spans="1:28" ht="16.5" customHeight="1" x14ac:dyDescent="0.2">
      <c r="A103" s="394"/>
      <c r="B103" s="356"/>
      <c r="C103" s="1209" t="s">
        <v>201</v>
      </c>
      <c r="D103" s="1209"/>
      <c r="E103" s="1209"/>
      <c r="F103" s="1209"/>
      <c r="G103" s="1209"/>
      <c r="H103" s="1209"/>
      <c r="I103" s="1210"/>
      <c r="J103" s="121"/>
      <c r="K103" s="122"/>
      <c r="L103" s="1223"/>
      <c r="M103" s="60"/>
      <c r="N103" s="60"/>
      <c r="O103" s="31"/>
      <c r="U103" s="4"/>
      <c r="V103" s="4"/>
      <c r="W103" s="5"/>
      <c r="X103" s="4"/>
      <c r="Y103" s="648"/>
      <c r="Z103" s="2"/>
      <c r="AB103" s="2"/>
    </row>
    <row r="104" spans="1:28" ht="16.5" customHeight="1" x14ac:dyDescent="0.2">
      <c r="A104" s="394"/>
      <c r="B104" s="355"/>
      <c r="C104" s="1209"/>
      <c r="D104" s="1209"/>
      <c r="E104" s="1209"/>
      <c r="F104" s="1209"/>
      <c r="G104" s="1209"/>
      <c r="H104" s="1209"/>
      <c r="I104" s="1210"/>
      <c r="J104" s="121"/>
      <c r="K104" s="122"/>
      <c r="L104" s="1223"/>
      <c r="M104" s="60"/>
      <c r="N104" s="60"/>
      <c r="O104" s="31"/>
      <c r="U104" s="4"/>
      <c r="V104" s="4"/>
      <c r="W104" s="5"/>
      <c r="X104" s="4"/>
      <c r="Y104" s="648"/>
      <c r="Z104" s="2"/>
      <c r="AB104" s="2"/>
    </row>
    <row r="105" spans="1:28" ht="16.5" customHeight="1" x14ac:dyDescent="0.2">
      <c r="A105" s="394"/>
      <c r="B105" s="356"/>
      <c r="C105" s="1386" t="s">
        <v>1041</v>
      </c>
      <c r="D105" s="1386"/>
      <c r="E105" s="1386"/>
      <c r="F105" s="1386"/>
      <c r="G105" s="1386"/>
      <c r="H105" s="1386"/>
      <c r="I105" s="1597"/>
      <c r="J105" s="121"/>
      <c r="K105" s="122"/>
      <c r="L105" s="1223"/>
      <c r="M105" s="60"/>
      <c r="N105" s="60"/>
      <c r="O105" s="31"/>
      <c r="U105" s="4"/>
      <c r="V105" s="4"/>
      <c r="W105" s="5"/>
      <c r="X105" s="4"/>
      <c r="Y105" s="648"/>
      <c r="Z105" s="2" t="s">
        <v>833</v>
      </c>
      <c r="AB105" s="2"/>
    </row>
    <row r="106" spans="1:28" ht="16.5" customHeight="1" x14ac:dyDescent="0.2">
      <c r="A106" s="394"/>
      <c r="B106" s="355"/>
      <c r="C106" s="1386"/>
      <c r="D106" s="1386"/>
      <c r="E106" s="1386"/>
      <c r="F106" s="1386"/>
      <c r="G106" s="1386"/>
      <c r="H106" s="1386"/>
      <c r="I106" s="1597"/>
      <c r="J106" s="121"/>
      <c r="K106" s="122"/>
      <c r="L106" s="1223"/>
      <c r="M106" s="60"/>
      <c r="N106" s="60"/>
      <c r="O106" s="31"/>
      <c r="U106" s="4"/>
      <c r="V106" s="4"/>
      <c r="W106" s="5"/>
      <c r="X106" s="4"/>
      <c r="Y106" s="648"/>
      <c r="Z106" s="2"/>
      <c r="AB106" s="2"/>
    </row>
    <row r="107" spans="1:28" ht="16.5" customHeight="1" x14ac:dyDescent="0.2">
      <c r="A107" s="394"/>
      <c r="B107" s="355"/>
      <c r="C107" s="1386"/>
      <c r="D107" s="1386"/>
      <c r="E107" s="1386"/>
      <c r="F107" s="1386"/>
      <c r="G107" s="1386"/>
      <c r="H107" s="1386"/>
      <c r="I107" s="1597"/>
      <c r="J107" s="121"/>
      <c r="K107" s="122"/>
      <c r="L107" s="1223"/>
      <c r="M107" s="60"/>
      <c r="N107" s="60"/>
      <c r="O107" s="31"/>
      <c r="U107" s="4"/>
      <c r="V107" s="4"/>
      <c r="W107" s="5"/>
      <c r="X107" s="4"/>
      <c r="Y107" s="648"/>
      <c r="Z107" s="2"/>
      <c r="AB107" s="2"/>
    </row>
    <row r="108" spans="1:28" ht="22.5" customHeight="1" x14ac:dyDescent="0.2">
      <c r="A108" s="394"/>
      <c r="B108" s="355"/>
      <c r="C108" s="1386"/>
      <c r="D108" s="1386"/>
      <c r="E108" s="1386"/>
      <c r="F108" s="1386"/>
      <c r="G108" s="1386"/>
      <c r="H108" s="1386"/>
      <c r="I108" s="1597"/>
      <c r="J108" s="121"/>
      <c r="K108" s="122"/>
      <c r="L108" s="1223"/>
      <c r="M108" s="60"/>
      <c r="N108" s="60"/>
      <c r="O108" s="31"/>
      <c r="U108" s="4"/>
      <c r="V108" s="4"/>
      <c r="W108" s="5"/>
      <c r="X108" s="4"/>
      <c r="Y108" s="648"/>
      <c r="Z108" s="2"/>
      <c r="AB108" s="2"/>
    </row>
    <row r="109" spans="1:28" ht="16.5" customHeight="1" x14ac:dyDescent="0.2">
      <c r="A109" s="394"/>
      <c r="B109" s="356"/>
      <c r="C109" s="1209" t="s">
        <v>202</v>
      </c>
      <c r="D109" s="1209"/>
      <c r="E109" s="1209"/>
      <c r="F109" s="1209"/>
      <c r="G109" s="1209"/>
      <c r="H109" s="1209"/>
      <c r="I109" s="1210"/>
      <c r="J109" s="121"/>
      <c r="K109" s="122"/>
      <c r="L109" s="1223"/>
      <c r="M109" s="60"/>
      <c r="N109" s="60"/>
      <c r="O109" s="31"/>
      <c r="U109" s="4"/>
      <c r="V109" s="4"/>
      <c r="W109" s="5"/>
      <c r="X109" s="4"/>
      <c r="Y109" s="648"/>
      <c r="Z109" s="2"/>
      <c r="AB109" s="2"/>
    </row>
    <row r="110" spans="1:28" ht="16.5" customHeight="1" x14ac:dyDescent="0.2">
      <c r="A110" s="394"/>
      <c r="B110" s="355"/>
      <c r="C110" s="1209"/>
      <c r="D110" s="1209"/>
      <c r="E110" s="1209"/>
      <c r="F110" s="1209"/>
      <c r="G110" s="1209"/>
      <c r="H110" s="1209"/>
      <c r="I110" s="1210"/>
      <c r="J110" s="121"/>
      <c r="K110" s="122"/>
      <c r="L110" s="1223"/>
      <c r="M110" s="60"/>
      <c r="N110" s="60"/>
      <c r="O110" s="31"/>
      <c r="U110" s="4"/>
      <c r="V110" s="4"/>
      <c r="W110" s="5"/>
      <c r="X110" s="4"/>
      <c r="Y110" s="648"/>
      <c r="Z110" s="2"/>
      <c r="AB110" s="2"/>
    </row>
    <row r="111" spans="1:28" ht="14.25" x14ac:dyDescent="0.2">
      <c r="A111" s="394"/>
      <c r="B111" s="355"/>
      <c r="C111" s="1209"/>
      <c r="D111" s="1209"/>
      <c r="E111" s="1209"/>
      <c r="F111" s="1209"/>
      <c r="G111" s="1209"/>
      <c r="H111" s="1209"/>
      <c r="I111" s="1210"/>
      <c r="J111" s="123"/>
      <c r="K111" s="124"/>
      <c r="L111" s="1223"/>
      <c r="M111" s="60"/>
      <c r="N111" s="60"/>
      <c r="O111" s="31"/>
      <c r="U111" s="4"/>
      <c r="V111" s="4"/>
      <c r="W111" s="5"/>
      <c r="X111" s="4"/>
      <c r="Y111" s="648"/>
      <c r="Z111" s="2"/>
      <c r="AB111" s="2"/>
    </row>
    <row r="112" spans="1:28" ht="16.5" customHeight="1" x14ac:dyDescent="0.2">
      <c r="A112" s="1478">
        <v>2.2999999999999998</v>
      </c>
      <c r="B112" s="1240" t="s">
        <v>342</v>
      </c>
      <c r="C112" s="1240"/>
      <c r="D112" s="1240"/>
      <c r="E112" s="1240"/>
      <c r="F112" s="1240"/>
      <c r="G112" s="1240"/>
      <c r="H112" s="1240"/>
      <c r="I112" s="1240"/>
      <c r="J112" s="160" t="str">
        <f>IF(V112&gt;0,"! Select only one","")</f>
        <v/>
      </c>
      <c r="K112" s="126"/>
      <c r="L112" s="1222"/>
      <c r="M112" s="60"/>
      <c r="N112" s="60"/>
      <c r="O112" s="31"/>
      <c r="U112" s="4"/>
      <c r="V112" s="167">
        <f>COUNTIF(V114:V120,TRUE)</f>
        <v>0</v>
      </c>
      <c r="W112" s="5"/>
      <c r="X112" s="8"/>
      <c r="Y112" s="648"/>
      <c r="Z112" s="2"/>
      <c r="AB112" s="2"/>
    </row>
    <row r="113" spans="1:29" ht="16.5" customHeight="1" x14ac:dyDescent="0.2">
      <c r="A113" s="1479"/>
      <c r="B113" s="1209"/>
      <c r="C113" s="1209"/>
      <c r="D113" s="1209"/>
      <c r="E113" s="1209"/>
      <c r="F113" s="1209"/>
      <c r="G113" s="1209"/>
      <c r="H113" s="1209"/>
      <c r="I113" s="1209"/>
      <c r="J113" s="160"/>
      <c r="K113" s="161"/>
      <c r="L113" s="1223"/>
      <c r="M113" s="60"/>
      <c r="N113" s="60"/>
      <c r="O113" s="25"/>
      <c r="P113" s="25"/>
      <c r="Q113" s="25"/>
      <c r="U113" s="4"/>
      <c r="V113" s="4"/>
      <c r="W113" s="5"/>
      <c r="X113" s="4"/>
      <c r="Y113" s="648"/>
      <c r="Z113" s="2"/>
      <c r="AB113" s="2"/>
    </row>
    <row r="114" spans="1:29" ht="16.5" customHeight="1" x14ac:dyDescent="0.2">
      <c r="A114" s="394"/>
      <c r="B114" s="355" t="s">
        <v>0</v>
      </c>
      <c r="C114" s="1475" t="s">
        <v>1079</v>
      </c>
      <c r="D114" s="1475"/>
      <c r="E114" s="1475"/>
      <c r="F114" s="1475"/>
      <c r="G114" s="1475"/>
      <c r="H114" s="1475"/>
      <c r="I114" s="1475"/>
      <c r="J114" s="121"/>
      <c r="K114" s="122"/>
      <c r="L114" s="1223"/>
      <c r="M114" s="60"/>
      <c r="N114" s="243" t="s">
        <v>601</v>
      </c>
      <c r="O114" s="25" t="b">
        <v>0</v>
      </c>
      <c r="P114" s="230">
        <f>IF(O114=TRUE,1,0)</f>
        <v>0</v>
      </c>
      <c r="Q114" s="25"/>
      <c r="U114" s="4"/>
      <c r="V114" s="4"/>
      <c r="W114" s="679" t="str">
        <f>IF(OR(Q114=TRUE,R114="NA"),CONCATENATE(N114," "),"")</f>
        <v/>
      </c>
      <c r="X114" s="562" t="str">
        <f>IF(OR(O114=TRUE,Q114=TRUE,R114="NA"),"",CONCATENATE(N114," "))</f>
        <v xml:space="preserve">P2.3a, </v>
      </c>
      <c r="Y114" s="648" t="s">
        <v>941</v>
      </c>
      <c r="Z114" s="2"/>
      <c r="AB114" s="2"/>
    </row>
    <row r="115" spans="1:29" ht="2.25" customHeight="1" x14ac:dyDescent="0.2">
      <c r="A115" s="394"/>
      <c r="B115" s="355"/>
      <c r="C115" s="670"/>
      <c r="D115" s="670"/>
      <c r="E115" s="670"/>
      <c r="F115" s="670"/>
      <c r="G115" s="670"/>
      <c r="H115" s="670"/>
      <c r="I115" s="670"/>
      <c r="J115" s="121"/>
      <c r="K115" s="122"/>
      <c r="L115" s="1223"/>
      <c r="M115" s="60"/>
      <c r="N115" s="243"/>
      <c r="O115" s="25"/>
      <c r="P115" s="25"/>
      <c r="Q115" s="232"/>
      <c r="U115" s="4"/>
      <c r="V115" s="2"/>
      <c r="W115" s="1"/>
      <c r="X115" s="2"/>
      <c r="Y115" s="648"/>
      <c r="Z115" s="2"/>
      <c r="AB115" s="2"/>
    </row>
    <row r="116" spans="1:29" ht="16.5" customHeight="1" x14ac:dyDescent="0.2">
      <c r="A116" s="1800"/>
      <c r="B116" s="1386" t="s">
        <v>1</v>
      </c>
      <c r="C116" s="1386" t="s">
        <v>1080</v>
      </c>
      <c r="D116" s="1386"/>
      <c r="E116" s="1386"/>
      <c r="F116" s="1386"/>
      <c r="G116" s="1386"/>
      <c r="H116" s="1386"/>
      <c r="I116" s="1386"/>
      <c r="J116" s="121"/>
      <c r="K116" s="122"/>
      <c r="L116" s="1223"/>
      <c r="M116" s="60"/>
      <c r="N116" s="243" t="s">
        <v>602</v>
      </c>
      <c r="O116" s="25" t="b">
        <v>0</v>
      </c>
      <c r="P116" s="230">
        <f>IF(O116=TRUE,1,0)</f>
        <v>0</v>
      </c>
      <c r="Q116" s="232" t="b">
        <v>0</v>
      </c>
      <c r="U116" s="4"/>
      <c r="V116" s="152" t="str">
        <f>IF(AND(O116=TRUE,Q116=TRUE),TRUE,"")</f>
        <v/>
      </c>
      <c r="W116" s="679" t="str">
        <f>IF(OR(Q116=TRUE,R116="NA"),CONCATENATE(N116," "),"")</f>
        <v/>
      </c>
      <c r="X116" s="562" t="str">
        <f>IF(OR(O116=TRUE,Q116=TRUE,R116="NA"),"",CONCATENATE(N116," "))</f>
        <v xml:space="preserve">P2.3b, </v>
      </c>
      <c r="Y116" s="648" t="s">
        <v>941</v>
      </c>
      <c r="Z116" s="2"/>
      <c r="AB116" s="2"/>
    </row>
    <row r="117" spans="1:29" ht="16.5" customHeight="1" x14ac:dyDescent="0.2">
      <c r="A117" s="1800"/>
      <c r="B117" s="1386"/>
      <c r="C117" s="1386"/>
      <c r="D117" s="1386"/>
      <c r="E117" s="1386"/>
      <c r="F117" s="1386"/>
      <c r="G117" s="1386"/>
      <c r="H117" s="1386"/>
      <c r="I117" s="1386"/>
      <c r="J117" s="121"/>
      <c r="K117" s="122"/>
      <c r="L117" s="1223"/>
      <c r="M117" s="60"/>
      <c r="N117" s="243"/>
      <c r="O117" s="25"/>
      <c r="P117" s="25"/>
      <c r="Q117" s="25"/>
      <c r="U117" s="4"/>
      <c r="V117" s="2"/>
      <c r="W117" s="1"/>
      <c r="X117" s="2"/>
      <c r="Y117" s="648"/>
      <c r="Z117" s="2"/>
      <c r="AB117" s="2"/>
    </row>
    <row r="118" spans="1:29" ht="16.5" customHeight="1" x14ac:dyDescent="0.2">
      <c r="A118" s="1800"/>
      <c r="B118" s="355" t="s">
        <v>3</v>
      </c>
      <c r="C118" s="1386" t="s">
        <v>26</v>
      </c>
      <c r="D118" s="1386"/>
      <c r="E118" s="1386"/>
      <c r="F118" s="1386"/>
      <c r="G118" s="1386"/>
      <c r="H118" s="1386"/>
      <c r="I118" s="1386"/>
      <c r="J118" s="121"/>
      <c r="K118" s="122"/>
      <c r="L118" s="1223"/>
      <c r="M118" s="60"/>
      <c r="N118" s="243" t="s">
        <v>603</v>
      </c>
      <c r="O118" s="25" t="b">
        <v>0</v>
      </c>
      <c r="P118" s="230">
        <f>IF(O118=TRUE,1,0)</f>
        <v>0</v>
      </c>
      <c r="Q118" s="232" t="b">
        <v>0</v>
      </c>
      <c r="U118" s="4"/>
      <c r="V118" s="152" t="str">
        <f>IF(AND(O118=TRUE,Q118=TRUE),TRUE,"")</f>
        <v/>
      </c>
      <c r="W118" s="679" t="str">
        <f>IF(OR(Q118=TRUE,R118="NA"),CONCATENATE(N118," "),"")</f>
        <v/>
      </c>
      <c r="X118" s="562" t="str">
        <f>IF(OR(O118=TRUE,Q118=TRUE,R118="NA"),"",CONCATENATE(N118," "))</f>
        <v xml:space="preserve">P2.3c, </v>
      </c>
      <c r="Y118" s="648" t="s">
        <v>941</v>
      </c>
      <c r="Z118" s="2"/>
      <c r="AB118" s="2"/>
    </row>
    <row r="119" spans="1:29" ht="16.5" customHeight="1" x14ac:dyDescent="0.2">
      <c r="A119" s="1800"/>
      <c r="B119" s="355"/>
      <c r="C119" s="1386"/>
      <c r="D119" s="1386"/>
      <c r="E119" s="1386"/>
      <c r="F119" s="1386"/>
      <c r="G119" s="1386"/>
      <c r="H119" s="1386"/>
      <c r="I119" s="1386"/>
      <c r="J119" s="121"/>
      <c r="K119" s="122"/>
      <c r="L119" s="1223"/>
      <c r="M119" s="60"/>
      <c r="N119" s="243"/>
      <c r="O119" s="25"/>
      <c r="P119" s="25"/>
      <c r="Q119" s="25"/>
      <c r="U119" s="4"/>
      <c r="V119" s="2"/>
      <c r="W119" s="1"/>
      <c r="X119" s="2"/>
      <c r="Y119" s="648"/>
      <c r="Z119" s="2"/>
      <c r="AB119" s="2"/>
    </row>
    <row r="120" spans="1:29" ht="16.5" customHeight="1" x14ac:dyDescent="0.2">
      <c r="A120" s="1800"/>
      <c r="B120" s="355" t="s">
        <v>4</v>
      </c>
      <c r="C120" s="1384" t="s">
        <v>1042</v>
      </c>
      <c r="D120" s="1384"/>
      <c r="E120" s="1384"/>
      <c r="F120" s="1384"/>
      <c r="G120" s="1384"/>
      <c r="H120" s="1384"/>
      <c r="I120" s="1384"/>
      <c r="J120" s="121"/>
      <c r="K120" s="122"/>
      <c r="L120" s="1223"/>
      <c r="M120" s="60"/>
      <c r="N120" s="243" t="s">
        <v>604</v>
      </c>
      <c r="O120" s="25" t="b">
        <v>0</v>
      </c>
      <c r="P120" s="230">
        <f>IF(O120=TRUE,1,0)</f>
        <v>0</v>
      </c>
      <c r="Q120" s="25"/>
      <c r="U120" s="4"/>
      <c r="V120" s="4"/>
      <c r="W120" s="679" t="str">
        <f>IF(OR(Q120=TRUE,R120="NA"),CONCATENATE(N120," "),"")</f>
        <v/>
      </c>
      <c r="X120" s="562" t="str">
        <f>IF(OR(O120=TRUE,Q120=TRUE,R120="NA"),"",CONCATENATE(N120," "))</f>
        <v xml:space="preserve">P2.3d, </v>
      </c>
      <c r="Y120" s="648" t="s">
        <v>942</v>
      </c>
      <c r="Z120" s="2"/>
      <c r="AB120" s="2"/>
    </row>
    <row r="121" spans="1:29" ht="16.5" customHeight="1" x14ac:dyDescent="0.2">
      <c r="A121" s="1800"/>
      <c r="B121" s="355"/>
      <c r="C121" s="1384"/>
      <c r="D121" s="1384"/>
      <c r="E121" s="1384"/>
      <c r="F121" s="1384"/>
      <c r="G121" s="1384"/>
      <c r="H121" s="1384"/>
      <c r="I121" s="1384"/>
      <c r="J121" s="121"/>
      <c r="K121" s="122"/>
      <c r="L121" s="1223"/>
      <c r="M121" s="60"/>
      <c r="N121" s="60"/>
      <c r="O121" s="25"/>
      <c r="P121" s="25"/>
      <c r="Q121" s="25"/>
      <c r="U121" s="4"/>
      <c r="V121" s="4"/>
      <c r="W121" s="5"/>
      <c r="X121" s="4"/>
      <c r="Y121" s="648"/>
      <c r="Z121" s="2"/>
      <c r="AB121" s="2"/>
    </row>
    <row r="122" spans="1:29" ht="16.5" customHeight="1" x14ac:dyDescent="0.2">
      <c r="A122" s="394"/>
      <c r="B122" s="355" t="s">
        <v>27</v>
      </c>
      <c r="C122" s="1386" t="s">
        <v>465</v>
      </c>
      <c r="D122" s="1500"/>
      <c r="E122" s="1500"/>
      <c r="F122" s="1500"/>
      <c r="G122" s="1500"/>
      <c r="H122" s="1500"/>
      <c r="I122" s="1501"/>
      <c r="J122" s="1180" t="s">
        <v>450</v>
      </c>
      <c r="K122" s="1181"/>
      <c r="L122" s="1223"/>
      <c r="M122" s="60"/>
      <c r="N122" s="60"/>
      <c r="O122" s="25"/>
      <c r="P122" s="25"/>
      <c r="Q122" s="25"/>
      <c r="U122" s="4"/>
      <c r="V122" s="4"/>
      <c r="W122" s="5"/>
      <c r="X122" s="4"/>
      <c r="Y122" s="648"/>
      <c r="Z122" s="2"/>
      <c r="AB122" s="2"/>
      <c r="AC122" s="968"/>
    </row>
    <row r="123" spans="1:29" ht="16.5" customHeight="1" x14ac:dyDescent="0.2">
      <c r="A123" s="401"/>
      <c r="B123" s="402"/>
      <c r="C123" s="1510"/>
      <c r="D123" s="1510"/>
      <c r="E123" s="1510"/>
      <c r="F123" s="1510"/>
      <c r="G123" s="1510"/>
      <c r="H123" s="1510"/>
      <c r="I123" s="1511"/>
      <c r="J123" s="1182"/>
      <c r="K123" s="1183"/>
      <c r="L123" s="1224"/>
      <c r="M123" s="60"/>
      <c r="N123" s="60"/>
      <c r="O123" s="25"/>
      <c r="P123" s="25"/>
      <c r="Q123" s="25"/>
      <c r="U123" s="4"/>
      <c r="V123" s="4"/>
      <c r="W123" s="5"/>
      <c r="X123" s="4"/>
      <c r="Y123" s="648"/>
      <c r="Z123" s="2"/>
      <c r="AB123" s="2"/>
      <c r="AC123" s="968"/>
    </row>
    <row r="124" spans="1:29" ht="16.5" customHeight="1" x14ac:dyDescent="0.25">
      <c r="A124" s="1238">
        <v>2.4</v>
      </c>
      <c r="B124" s="1126" t="s">
        <v>487</v>
      </c>
      <c r="C124" s="1126"/>
      <c r="D124" s="1126"/>
      <c r="E124" s="1126"/>
      <c r="F124" s="1126"/>
      <c r="G124" s="1126"/>
      <c r="H124" s="1126"/>
      <c r="I124" s="1126"/>
      <c r="J124" s="121"/>
      <c r="K124" s="122"/>
      <c r="L124" s="1222"/>
      <c r="M124" s="60"/>
      <c r="N124" s="243" t="s">
        <v>605</v>
      </c>
      <c r="O124" s="25" t="b">
        <v>0</v>
      </c>
      <c r="P124" s="230">
        <f>IF(O124=TRUE,1,0)</f>
        <v>0</v>
      </c>
      <c r="Q124" s="25"/>
      <c r="U124" s="4"/>
      <c r="V124" s="4"/>
      <c r="W124" s="679" t="str">
        <f>IF(OR(Q124=TRUE,R124="NA"),CONCATENATE(N124," "),"")</f>
        <v/>
      </c>
      <c r="X124" s="562" t="str">
        <f>IF(OR(O124=TRUE,Q124=TRUE,R124="NA"),"",CONCATENATE(N124," "))</f>
        <v xml:space="preserve">P2.4, </v>
      </c>
      <c r="Y124" s="648" t="s">
        <v>941</v>
      </c>
    </row>
    <row r="125" spans="1:29" ht="4.1500000000000004" customHeight="1" x14ac:dyDescent="0.25">
      <c r="A125" s="1620"/>
      <c r="B125" s="1386"/>
      <c r="C125" s="1386"/>
      <c r="D125" s="1386"/>
      <c r="E125" s="1386"/>
      <c r="F125" s="1386"/>
      <c r="G125" s="1386"/>
      <c r="H125" s="1386"/>
      <c r="I125" s="1386"/>
      <c r="J125" s="121"/>
      <c r="K125" s="122"/>
      <c r="L125" s="1223"/>
      <c r="M125" s="60"/>
      <c r="N125" s="243"/>
      <c r="O125" s="25"/>
      <c r="P125" s="25"/>
      <c r="Q125" s="25"/>
      <c r="U125" s="4"/>
      <c r="V125" s="4"/>
      <c r="W125" s="5"/>
      <c r="X125" s="4"/>
    </row>
    <row r="126" spans="1:29" x14ac:dyDescent="0.25">
      <c r="A126" s="1753"/>
      <c r="B126" s="1387"/>
      <c r="C126" s="1387"/>
      <c r="D126" s="1387"/>
      <c r="E126" s="1387"/>
      <c r="F126" s="1387"/>
      <c r="G126" s="1387"/>
      <c r="H126" s="1387"/>
      <c r="I126" s="1387"/>
      <c r="J126" s="194"/>
      <c r="K126" s="163"/>
      <c r="L126" s="1224"/>
      <c r="M126" s="60"/>
      <c r="N126" s="243"/>
      <c r="O126" s="25"/>
      <c r="P126" s="25"/>
      <c r="Q126" s="25"/>
      <c r="U126" s="4"/>
      <c r="V126" s="4"/>
      <c r="W126" s="5"/>
      <c r="X126" s="4"/>
    </row>
    <row r="127" spans="1:29" ht="16.5" customHeight="1" x14ac:dyDescent="0.25">
      <c r="A127" s="1478">
        <v>2.5</v>
      </c>
      <c r="B127" s="1126" t="s">
        <v>100</v>
      </c>
      <c r="C127" s="1126"/>
      <c r="D127" s="1126"/>
      <c r="E127" s="1126"/>
      <c r="F127" s="1126"/>
      <c r="G127" s="1126"/>
      <c r="H127" s="1126"/>
      <c r="I127" s="1126"/>
      <c r="J127" s="125"/>
      <c r="K127" s="126"/>
      <c r="L127" s="1222"/>
      <c r="M127" s="60"/>
      <c r="N127" s="243"/>
      <c r="O127" s="25"/>
      <c r="P127" s="25"/>
      <c r="Q127" s="25"/>
      <c r="U127" s="4"/>
      <c r="V127" s="8"/>
      <c r="W127" s="80"/>
      <c r="X127" s="562" t="str">
        <f>IF(OR(O127=TRUE,Q127=TRUE,R127="NA"),"",CONCATENATE(N127," "))</f>
        <v xml:space="preserve"> </v>
      </c>
      <c r="Y127" s="653" t="s">
        <v>323</v>
      </c>
    </row>
    <row r="128" spans="1:29" ht="16.5" customHeight="1" x14ac:dyDescent="0.25">
      <c r="A128" s="1479"/>
      <c r="B128" s="1386"/>
      <c r="C128" s="1386"/>
      <c r="D128" s="1386"/>
      <c r="E128" s="1386"/>
      <c r="F128" s="1386"/>
      <c r="G128" s="1386"/>
      <c r="H128" s="1386"/>
      <c r="I128" s="1386"/>
      <c r="J128" s="160"/>
      <c r="K128" s="161"/>
      <c r="L128" s="1223"/>
      <c r="M128" s="60"/>
      <c r="N128" s="243"/>
      <c r="O128" s="25"/>
      <c r="P128" s="25"/>
      <c r="Q128" s="25"/>
      <c r="U128" s="4"/>
      <c r="V128" s="4"/>
      <c r="W128" s="5"/>
      <c r="X128" s="4"/>
    </row>
    <row r="129" spans="1:29" ht="16.5" customHeight="1" x14ac:dyDescent="0.25">
      <c r="A129" s="398"/>
      <c r="B129" s="355" t="s">
        <v>0</v>
      </c>
      <c r="C129" s="1386" t="s">
        <v>1075</v>
      </c>
      <c r="D129" s="1386"/>
      <c r="E129" s="1386"/>
      <c r="F129" s="1386"/>
      <c r="G129" s="1386"/>
      <c r="H129" s="1386"/>
      <c r="I129" s="1386"/>
      <c r="J129" s="160"/>
      <c r="K129" s="161"/>
      <c r="L129" s="664"/>
      <c r="M129" s="60"/>
      <c r="N129" s="243" t="s">
        <v>696</v>
      </c>
      <c r="O129" s="25" t="b">
        <v>0</v>
      </c>
      <c r="P129" s="230">
        <f>IF(O129=TRUE,1,0)</f>
        <v>0</v>
      </c>
      <c r="Q129" s="25"/>
      <c r="U129" s="4"/>
      <c r="V129" s="4"/>
      <c r="W129" s="679" t="str">
        <f>IF(OR(Q129=TRUE,R129="NA"),CONCATENATE(N129," "),"")</f>
        <v/>
      </c>
      <c r="X129" s="562" t="str">
        <f>IF(OR(O129=TRUE,Q129=TRUE,R129="NA"),"",CONCATENATE(N129," "))</f>
        <v xml:space="preserve">P2.5a, </v>
      </c>
      <c r="Y129" s="647" t="s">
        <v>952</v>
      </c>
    </row>
    <row r="130" spans="1:29" ht="16.5" customHeight="1" x14ac:dyDescent="0.25">
      <c r="A130" s="398"/>
      <c r="B130" s="355"/>
      <c r="C130" s="1386"/>
      <c r="D130" s="1386"/>
      <c r="E130" s="1386"/>
      <c r="F130" s="1386"/>
      <c r="G130" s="1386"/>
      <c r="H130" s="1386"/>
      <c r="I130" s="1386"/>
      <c r="J130" s="160"/>
      <c r="K130" s="161"/>
      <c r="L130" s="664"/>
      <c r="M130" s="60"/>
      <c r="N130" s="243"/>
      <c r="O130" s="25"/>
      <c r="P130" s="27"/>
      <c r="Q130" s="25"/>
      <c r="U130" s="4"/>
      <c r="V130" s="4"/>
      <c r="W130" s="80"/>
      <c r="X130" s="562"/>
    </row>
    <row r="131" spans="1:29" ht="16.5" customHeight="1" x14ac:dyDescent="0.25">
      <c r="A131" s="398"/>
      <c r="B131" s="355"/>
      <c r="C131" s="1386"/>
      <c r="D131" s="1386"/>
      <c r="E131" s="1386"/>
      <c r="F131" s="1386"/>
      <c r="G131" s="1386"/>
      <c r="H131" s="1386"/>
      <c r="I131" s="1386"/>
      <c r="J131" s="160"/>
      <c r="K131" s="161"/>
      <c r="L131" s="664"/>
      <c r="M131" s="60"/>
      <c r="N131" s="243"/>
      <c r="O131" s="25"/>
      <c r="P131" s="27"/>
      <c r="Q131" s="25"/>
      <c r="U131" s="4"/>
      <c r="V131" s="4"/>
      <c r="W131" s="80"/>
      <c r="X131" s="562"/>
    </row>
    <row r="132" spans="1:29" ht="16.5" customHeight="1" x14ac:dyDescent="0.25">
      <c r="A132" s="398"/>
      <c r="B132" s="355"/>
      <c r="C132" s="1386"/>
      <c r="D132" s="1386"/>
      <c r="E132" s="1386"/>
      <c r="F132" s="1386"/>
      <c r="G132" s="1386"/>
      <c r="H132" s="1386"/>
      <c r="I132" s="1386"/>
      <c r="J132" s="160"/>
      <c r="K132" s="161"/>
      <c r="L132" s="664"/>
      <c r="M132" s="60"/>
      <c r="N132" s="243"/>
      <c r="O132" s="25"/>
      <c r="P132" s="27"/>
      <c r="Q132" s="25"/>
      <c r="U132" s="4"/>
      <c r="V132" s="4"/>
      <c r="W132" s="80"/>
      <c r="X132" s="562"/>
    </row>
    <row r="133" spans="1:29" ht="16.5" customHeight="1" x14ac:dyDescent="0.25">
      <c r="A133" s="398"/>
      <c r="B133" s="355"/>
      <c r="C133" s="1386"/>
      <c r="D133" s="1386"/>
      <c r="E133" s="1386"/>
      <c r="F133" s="1386"/>
      <c r="G133" s="1386"/>
      <c r="H133" s="1386"/>
      <c r="I133" s="1386"/>
      <c r="J133" s="160"/>
      <c r="K133" s="161"/>
      <c r="L133" s="664"/>
      <c r="M133" s="60"/>
      <c r="N133" s="243"/>
      <c r="O133" s="25"/>
      <c r="P133" s="27"/>
      <c r="Q133" s="25"/>
      <c r="U133" s="4"/>
      <c r="V133" s="4"/>
      <c r="W133" s="80"/>
      <c r="X133" s="562"/>
    </row>
    <row r="134" spans="1:29" ht="16.5" customHeight="1" x14ac:dyDescent="0.25">
      <c r="A134" s="398"/>
      <c r="B134" s="355"/>
      <c r="C134" s="1386"/>
      <c r="D134" s="1386"/>
      <c r="E134" s="1386"/>
      <c r="F134" s="1386"/>
      <c r="G134" s="1386"/>
      <c r="H134" s="1386"/>
      <c r="I134" s="1386"/>
      <c r="J134" s="160"/>
      <c r="K134" s="161"/>
      <c r="L134" s="664"/>
      <c r="M134" s="60"/>
      <c r="N134" s="243"/>
      <c r="O134" s="25"/>
      <c r="P134" s="25"/>
      <c r="Q134" s="25"/>
      <c r="U134" s="4"/>
      <c r="V134" s="4"/>
      <c r="W134" s="5"/>
      <c r="X134" s="4"/>
    </row>
    <row r="135" spans="1:29" ht="16.5" customHeight="1" x14ac:dyDescent="0.25">
      <c r="A135" s="398"/>
      <c r="B135" s="355" t="s">
        <v>1</v>
      </c>
      <c r="C135" s="1386" t="s">
        <v>1514</v>
      </c>
      <c r="D135" s="1386"/>
      <c r="E135" s="1386"/>
      <c r="F135" s="1386"/>
      <c r="G135" s="1386"/>
      <c r="H135" s="1386"/>
      <c r="I135" s="1597"/>
      <c r="J135" s="160"/>
      <c r="K135" s="161"/>
      <c r="L135" s="664"/>
      <c r="M135" s="60"/>
      <c r="N135" s="597" t="s">
        <v>697</v>
      </c>
      <c r="O135" s="25" t="b">
        <v>0</v>
      </c>
      <c r="P135" s="230">
        <f>IF(O135=TRUE,1,0)</f>
        <v>0</v>
      </c>
      <c r="Q135" s="25"/>
      <c r="U135" s="4"/>
      <c r="V135" s="4"/>
      <c r="W135" s="679" t="str">
        <f>IF(OR(Q135=TRUE,R135="NA"),CONCATENATE(N135," "),"")</f>
        <v/>
      </c>
      <c r="X135" s="562" t="str">
        <f>IF(OR(O135=TRUE,Q135=TRUE,R135="NA"),"",CONCATENATE(N135," "))</f>
        <v xml:space="preserve">P2.5b, </v>
      </c>
      <c r="Y135" s="654" t="s">
        <v>944</v>
      </c>
    </row>
    <row r="136" spans="1:29" ht="16.5" customHeight="1" x14ac:dyDescent="0.25">
      <c r="A136" s="398"/>
      <c r="B136" s="355"/>
      <c r="C136" s="1386"/>
      <c r="D136" s="1386"/>
      <c r="E136" s="1386"/>
      <c r="F136" s="1386"/>
      <c r="G136" s="1386"/>
      <c r="H136" s="1386"/>
      <c r="I136" s="1597"/>
      <c r="J136" s="160"/>
      <c r="K136" s="161"/>
      <c r="L136" s="664"/>
      <c r="M136" s="60"/>
      <c r="N136" s="243"/>
      <c r="O136" s="25"/>
      <c r="P136" s="25"/>
      <c r="Q136" s="25"/>
      <c r="U136" s="4"/>
      <c r="V136" s="4"/>
      <c r="W136" s="5"/>
      <c r="X136" s="4"/>
    </row>
    <row r="137" spans="1:29" ht="16.5" customHeight="1" x14ac:dyDescent="0.25">
      <c r="A137" s="398"/>
      <c r="B137" s="355"/>
      <c r="C137" s="1386"/>
      <c r="D137" s="1386"/>
      <c r="E137" s="1386"/>
      <c r="F137" s="1386"/>
      <c r="G137" s="1386"/>
      <c r="H137" s="1386"/>
      <c r="I137" s="1597"/>
      <c r="J137" s="160"/>
      <c r="K137" s="161"/>
      <c r="L137" s="664"/>
      <c r="M137" s="60"/>
      <c r="N137" s="243"/>
      <c r="O137" s="25"/>
      <c r="P137" s="25"/>
      <c r="Q137" s="25"/>
      <c r="U137" s="4"/>
      <c r="V137" s="4"/>
      <c r="W137" s="5"/>
      <c r="X137" s="4"/>
    </row>
    <row r="138" spans="1:29" ht="16.5" customHeight="1" x14ac:dyDescent="0.25">
      <c r="A138" s="398"/>
      <c r="B138" s="355"/>
      <c r="C138" s="1386"/>
      <c r="D138" s="1386"/>
      <c r="E138" s="1386"/>
      <c r="F138" s="1386"/>
      <c r="G138" s="1386"/>
      <c r="H138" s="1386"/>
      <c r="I138" s="1597"/>
      <c r="J138" s="160"/>
      <c r="K138" s="161"/>
      <c r="L138" s="664"/>
      <c r="M138" s="60"/>
      <c r="N138" s="243"/>
      <c r="O138" s="25"/>
      <c r="P138" s="25"/>
      <c r="Q138" s="25"/>
      <c r="U138" s="4"/>
      <c r="V138" s="4"/>
      <c r="W138" s="5"/>
      <c r="X138" s="4"/>
    </row>
    <row r="139" spans="1:29" ht="16.5" customHeight="1" x14ac:dyDescent="0.25">
      <c r="A139" s="398"/>
      <c r="B139" s="355"/>
      <c r="C139" s="1386"/>
      <c r="D139" s="1386"/>
      <c r="E139" s="1386"/>
      <c r="F139" s="1386"/>
      <c r="G139" s="1386"/>
      <c r="H139" s="1386"/>
      <c r="I139" s="1597"/>
      <c r="J139" s="160"/>
      <c r="K139" s="161"/>
      <c r="L139" s="664"/>
      <c r="M139" s="60"/>
      <c r="N139" s="243"/>
      <c r="O139" s="25"/>
      <c r="P139" s="25"/>
      <c r="Q139" s="25"/>
      <c r="U139" s="4"/>
      <c r="V139" s="4"/>
      <c r="W139" s="5"/>
      <c r="X139" s="4"/>
    </row>
    <row r="140" spans="1:29" ht="16.5" customHeight="1" x14ac:dyDescent="0.25">
      <c r="A140" s="398"/>
      <c r="B140" s="355"/>
      <c r="C140" s="1386"/>
      <c r="D140" s="1386"/>
      <c r="E140" s="1386"/>
      <c r="F140" s="1386"/>
      <c r="G140" s="1386"/>
      <c r="H140" s="1386"/>
      <c r="I140" s="1597"/>
      <c r="J140" s="160"/>
      <c r="K140" s="161"/>
      <c r="L140" s="664"/>
      <c r="M140" s="60"/>
      <c r="N140" s="243"/>
      <c r="O140" s="25"/>
      <c r="P140" s="25"/>
      <c r="Q140" s="25"/>
      <c r="U140" s="4"/>
      <c r="V140" s="4"/>
      <c r="W140" s="5"/>
      <c r="X140" s="4"/>
    </row>
    <row r="141" spans="1:29" ht="16.5" customHeight="1" x14ac:dyDescent="0.25">
      <c r="A141" s="398"/>
      <c r="B141" s="355"/>
      <c r="C141" s="1386"/>
      <c r="D141" s="1386"/>
      <c r="E141" s="1386"/>
      <c r="F141" s="1386"/>
      <c r="G141" s="1386"/>
      <c r="H141" s="1386"/>
      <c r="I141" s="1597"/>
      <c r="J141" s="160"/>
      <c r="K141" s="161"/>
      <c r="L141" s="664"/>
      <c r="M141" s="60"/>
      <c r="N141" s="243"/>
      <c r="O141" s="25"/>
      <c r="P141" s="25"/>
      <c r="Q141" s="25"/>
      <c r="U141" s="4"/>
      <c r="V141" s="4"/>
      <c r="W141" s="5"/>
      <c r="X141" s="4"/>
    </row>
    <row r="142" spans="1:29" ht="5.25" customHeight="1" x14ac:dyDescent="0.25">
      <c r="A142" s="398"/>
      <c r="B142" s="355"/>
      <c r="C142" s="1386"/>
      <c r="D142" s="1386"/>
      <c r="E142" s="1386"/>
      <c r="F142" s="1386"/>
      <c r="G142" s="1386"/>
      <c r="H142" s="1386"/>
      <c r="I142" s="1597"/>
      <c r="J142" s="160"/>
      <c r="K142" s="161"/>
      <c r="L142" s="664"/>
      <c r="M142" s="60"/>
      <c r="N142" s="243"/>
      <c r="O142" s="25"/>
      <c r="P142" s="25"/>
      <c r="Q142" s="25"/>
      <c r="U142" s="4"/>
      <c r="V142" s="4"/>
      <c r="W142" s="5"/>
      <c r="X142" s="4"/>
      <c r="AA142" s="1000"/>
      <c r="AB142" s="969"/>
      <c r="AC142" s="969"/>
    </row>
    <row r="143" spans="1:29" ht="16.5" customHeight="1" x14ac:dyDescent="0.25">
      <c r="A143" s="398"/>
      <c r="B143" s="355"/>
      <c r="C143" s="1682" t="s">
        <v>911</v>
      </c>
      <c r="D143" s="1682"/>
      <c r="E143" s="1682"/>
      <c r="F143" s="1682"/>
      <c r="G143" s="1682"/>
      <c r="H143" s="1682"/>
      <c r="I143" s="1796"/>
      <c r="J143" s="160"/>
      <c r="K143" s="161"/>
      <c r="L143" s="664"/>
      <c r="M143" s="60"/>
      <c r="N143" s="243"/>
      <c r="O143" s="25"/>
      <c r="P143" s="25"/>
      <c r="Q143" s="25"/>
      <c r="U143" s="4"/>
      <c r="V143" s="4"/>
      <c r="W143" s="5"/>
      <c r="X143" s="4"/>
      <c r="AA143" s="1000"/>
      <c r="AB143" s="969"/>
      <c r="AC143" s="969"/>
    </row>
    <row r="144" spans="1:29" ht="16.5" customHeight="1" x14ac:dyDescent="0.25">
      <c r="A144" s="398"/>
      <c r="B144" s="355"/>
      <c r="C144" s="1682"/>
      <c r="D144" s="1682"/>
      <c r="E144" s="1682"/>
      <c r="F144" s="1682"/>
      <c r="G144" s="1682"/>
      <c r="H144" s="1682"/>
      <c r="I144" s="1796"/>
      <c r="J144" s="160"/>
      <c r="K144" s="161"/>
      <c r="L144" s="664"/>
      <c r="M144" s="60"/>
      <c r="N144" s="243"/>
      <c r="O144" s="25"/>
      <c r="P144" s="25"/>
      <c r="Q144" s="25"/>
      <c r="U144" s="4"/>
      <c r="V144" s="4"/>
      <c r="W144" s="5"/>
      <c r="X144" s="4"/>
      <c r="AA144" s="1000"/>
      <c r="AB144" s="969"/>
      <c r="AC144" s="969"/>
    </row>
    <row r="145" spans="1:29" ht="9" customHeight="1" x14ac:dyDescent="0.25">
      <c r="A145" s="398"/>
      <c r="B145" s="355"/>
      <c r="C145" s="1682"/>
      <c r="D145" s="1682"/>
      <c r="E145" s="1682"/>
      <c r="F145" s="1682"/>
      <c r="G145" s="1682"/>
      <c r="H145" s="1682"/>
      <c r="I145" s="1796"/>
      <c r="J145" s="160"/>
      <c r="K145" s="161"/>
      <c r="L145" s="664"/>
      <c r="M145" s="60"/>
      <c r="N145" s="243"/>
      <c r="O145" s="25"/>
      <c r="P145" s="25"/>
      <c r="Q145" s="25"/>
      <c r="U145" s="4"/>
      <c r="V145" s="4"/>
      <c r="W145" s="5"/>
      <c r="X145" s="4"/>
      <c r="AA145" s="1000"/>
      <c r="AB145" s="969"/>
      <c r="AC145" s="969"/>
    </row>
    <row r="146" spans="1:29" ht="16.5" customHeight="1" x14ac:dyDescent="0.2">
      <c r="A146" s="394"/>
      <c r="B146" s="355" t="s">
        <v>184</v>
      </c>
      <c r="C146" s="1386" t="s">
        <v>488</v>
      </c>
      <c r="D146" s="1386"/>
      <c r="E146" s="1386"/>
      <c r="F146" s="1386"/>
      <c r="G146" s="1386"/>
      <c r="H146" s="1386"/>
      <c r="I146" s="1386"/>
      <c r="J146" s="121"/>
      <c r="K146" s="122"/>
      <c r="L146" s="1223"/>
      <c r="M146" s="60"/>
      <c r="N146" s="243" t="s">
        <v>698</v>
      </c>
      <c r="O146" s="25" t="b">
        <v>0</v>
      </c>
      <c r="P146" s="230">
        <f>IF(O146=TRUE,1,0)</f>
        <v>0</v>
      </c>
      <c r="Q146" s="25"/>
      <c r="U146" s="4"/>
      <c r="V146" s="4"/>
      <c r="W146" s="679" t="str">
        <f>IF(OR(Q146=TRUE,R146="NA"),CONCATENATE(N146," "),"")</f>
        <v/>
      </c>
      <c r="X146" s="562" t="str">
        <f>IF(OR(O146=TRUE,Q146=TRUE,R146="NA"),"",CONCATENATE(N146," "))</f>
        <v xml:space="preserve">P2.5c, </v>
      </c>
      <c r="Y146" s="648" t="s">
        <v>953</v>
      </c>
      <c r="Z146" s="2"/>
      <c r="AA146" s="1000"/>
      <c r="AB146" s="2"/>
    </row>
    <row r="147" spans="1:29" ht="16.5" customHeight="1" x14ac:dyDescent="0.2">
      <c r="A147" s="394"/>
      <c r="B147" s="355"/>
      <c r="C147" s="1386"/>
      <c r="D147" s="1386"/>
      <c r="E147" s="1386"/>
      <c r="F147" s="1386"/>
      <c r="G147" s="1386"/>
      <c r="H147" s="1386"/>
      <c r="I147" s="1386"/>
      <c r="J147" s="121"/>
      <c r="K147" s="122"/>
      <c r="L147" s="1223"/>
      <c r="M147" s="60"/>
      <c r="N147" s="243"/>
      <c r="O147" s="25"/>
      <c r="P147" s="25"/>
      <c r="Q147" s="25"/>
      <c r="U147" s="4"/>
      <c r="V147" s="4"/>
      <c r="W147" s="5"/>
      <c r="X147" s="4"/>
      <c r="Y147" s="648"/>
      <c r="Z147" s="2"/>
      <c r="AB147" s="2"/>
    </row>
    <row r="148" spans="1:29" ht="16.5" customHeight="1" x14ac:dyDescent="0.2">
      <c r="A148" s="394"/>
      <c r="B148" s="355"/>
      <c r="C148" s="1386"/>
      <c r="D148" s="1386"/>
      <c r="E148" s="1386"/>
      <c r="F148" s="1386"/>
      <c r="G148" s="1386"/>
      <c r="H148" s="1386"/>
      <c r="I148" s="1386"/>
      <c r="J148" s="121"/>
      <c r="K148" s="122"/>
      <c r="L148" s="1223"/>
      <c r="M148" s="60"/>
      <c r="N148" s="243"/>
      <c r="O148" s="25"/>
      <c r="P148" s="25"/>
      <c r="Q148" s="25"/>
      <c r="U148" s="4"/>
      <c r="V148" s="2"/>
      <c r="W148" s="1"/>
      <c r="X148" s="2"/>
      <c r="Y148" s="648"/>
      <c r="Z148" s="2"/>
      <c r="AB148" s="2"/>
    </row>
    <row r="149" spans="1:29" ht="16.5" customHeight="1" x14ac:dyDescent="0.2">
      <c r="A149" s="394"/>
      <c r="B149" s="355" t="s">
        <v>4</v>
      </c>
      <c r="C149" s="1386" t="s">
        <v>254</v>
      </c>
      <c r="D149" s="1386"/>
      <c r="E149" s="1386"/>
      <c r="F149" s="1386"/>
      <c r="G149" s="1386"/>
      <c r="H149" s="1386"/>
      <c r="I149" s="1386"/>
      <c r="J149" s="121"/>
      <c r="K149" s="122"/>
      <c r="L149" s="1223"/>
      <c r="M149" s="60"/>
      <c r="N149" s="243" t="s">
        <v>699</v>
      </c>
      <c r="O149" s="25" t="b">
        <v>0</v>
      </c>
      <c r="P149" s="230">
        <f>IF(O149=TRUE,1,0)</f>
        <v>0</v>
      </c>
      <c r="Q149" s="25"/>
      <c r="U149" s="4"/>
      <c r="V149" s="4"/>
      <c r="W149" s="679" t="str">
        <f>IF(OR(Q149=TRUE,R149="NA"),CONCATENATE(N149," "),"")</f>
        <v/>
      </c>
      <c r="X149" s="562" t="str">
        <f>IF(OR(O149=TRUE,Q149=TRUE,R149="NA"),"",CONCATENATE(N149," "))</f>
        <v xml:space="preserve">P2.5d, </v>
      </c>
      <c r="Y149" s="648" t="s">
        <v>953</v>
      </c>
      <c r="Z149" s="2"/>
      <c r="AB149" s="2"/>
    </row>
    <row r="150" spans="1:29" ht="16.5" customHeight="1" x14ac:dyDescent="0.2">
      <c r="A150" s="394"/>
      <c r="B150" s="355"/>
      <c r="C150" s="1386"/>
      <c r="D150" s="1386"/>
      <c r="E150" s="1386"/>
      <c r="F150" s="1386"/>
      <c r="G150" s="1386"/>
      <c r="H150" s="1386"/>
      <c r="I150" s="1386"/>
      <c r="J150" s="121"/>
      <c r="K150" s="122"/>
      <c r="L150" s="1223"/>
      <c r="M150" s="60"/>
      <c r="N150" s="243"/>
      <c r="O150" s="25"/>
      <c r="P150" s="25"/>
      <c r="Q150" s="25"/>
      <c r="U150" s="4"/>
      <c r="V150" s="2"/>
      <c r="W150" s="1"/>
      <c r="X150" s="2"/>
      <c r="Y150" s="648"/>
      <c r="Z150" s="2"/>
      <c r="AB150" s="2"/>
    </row>
    <row r="151" spans="1:29" ht="16.5" customHeight="1" x14ac:dyDescent="0.2">
      <c r="A151" s="394"/>
      <c r="B151" s="355"/>
      <c r="C151" s="1386"/>
      <c r="D151" s="1386"/>
      <c r="E151" s="1386"/>
      <c r="F151" s="1386"/>
      <c r="G151" s="1386"/>
      <c r="H151" s="1386"/>
      <c r="I151" s="1386"/>
      <c r="J151" s="121"/>
      <c r="K151" s="122"/>
      <c r="L151" s="1223"/>
      <c r="M151" s="60"/>
      <c r="N151" s="243"/>
      <c r="O151" s="25"/>
      <c r="P151" s="25"/>
      <c r="Q151" s="25"/>
      <c r="U151" s="4"/>
      <c r="V151" s="2"/>
      <c r="W151" s="1"/>
      <c r="X151" s="2"/>
      <c r="Y151" s="648"/>
      <c r="Z151" s="2"/>
      <c r="AB151" s="2"/>
    </row>
    <row r="152" spans="1:29" ht="16.5" customHeight="1" x14ac:dyDescent="0.2">
      <c r="A152" s="394"/>
      <c r="B152" s="355"/>
      <c r="C152" s="1386"/>
      <c r="D152" s="1386"/>
      <c r="E152" s="1386"/>
      <c r="F152" s="1386"/>
      <c r="G152" s="1386"/>
      <c r="H152" s="1386"/>
      <c r="I152" s="1386"/>
      <c r="J152" s="121"/>
      <c r="K152" s="122"/>
      <c r="L152" s="1223"/>
      <c r="M152" s="60"/>
      <c r="N152" s="243"/>
      <c r="O152" s="25"/>
      <c r="P152" s="25"/>
      <c r="Q152" s="25"/>
      <c r="U152" s="4"/>
      <c r="V152" s="2"/>
      <c r="W152" s="1"/>
      <c r="X152" s="2"/>
      <c r="Y152" s="648"/>
      <c r="Z152" s="2"/>
      <c r="AB152" s="2"/>
    </row>
    <row r="153" spans="1:29" ht="16.5" customHeight="1" x14ac:dyDescent="0.2">
      <c r="A153" s="394"/>
      <c r="B153" s="355" t="s">
        <v>764</v>
      </c>
      <c r="C153" s="1384" t="s">
        <v>354</v>
      </c>
      <c r="D153" s="1384"/>
      <c r="E153" s="1384"/>
      <c r="F153" s="1384"/>
      <c r="G153" s="1384"/>
      <c r="H153" s="1384"/>
      <c r="I153" s="1384"/>
      <c r="J153" s="121"/>
      <c r="K153" s="122"/>
      <c r="L153" s="1223"/>
      <c r="M153" s="60"/>
      <c r="N153" s="243" t="s">
        <v>757</v>
      </c>
      <c r="O153" s="25" t="b">
        <v>0</v>
      </c>
      <c r="P153" s="230">
        <f>IF(O153=TRUE,1,0)</f>
        <v>0</v>
      </c>
      <c r="Q153" s="25"/>
      <c r="U153" s="4"/>
      <c r="V153" s="4"/>
      <c r="W153" s="679" t="str">
        <f>IF(OR(Q153=TRUE,R153="NA"),CONCATENATE(N153," "),"")</f>
        <v/>
      </c>
      <c r="X153" s="562" t="str">
        <f>IF(OR(O153=TRUE,Q153=TRUE,R153="NA"),"",CONCATENATE(N153," "))</f>
        <v xml:space="preserve">P2.5e, </v>
      </c>
      <c r="Y153" s="648" t="s">
        <v>953</v>
      </c>
      <c r="Z153" s="2"/>
      <c r="AB153" s="2"/>
    </row>
    <row r="154" spans="1:29" ht="6" customHeight="1" x14ac:dyDescent="0.2">
      <c r="A154" s="394"/>
      <c r="B154" s="355"/>
      <c r="C154" s="1384"/>
      <c r="D154" s="1384"/>
      <c r="E154" s="1384"/>
      <c r="F154" s="1384"/>
      <c r="G154" s="1384"/>
      <c r="H154" s="1384"/>
      <c r="I154" s="1384"/>
      <c r="J154" s="121"/>
      <c r="K154" s="122"/>
      <c r="L154" s="1223"/>
      <c r="M154" s="60"/>
      <c r="N154" s="243"/>
      <c r="O154" s="25"/>
      <c r="P154" s="25"/>
      <c r="Q154" s="25"/>
      <c r="U154" s="4"/>
      <c r="V154" s="2"/>
      <c r="W154" s="1"/>
      <c r="X154" s="2"/>
      <c r="Y154" s="648"/>
      <c r="Z154" s="2"/>
      <c r="AB154" s="2"/>
    </row>
    <row r="155" spans="1:29" ht="16.5" customHeight="1" x14ac:dyDescent="0.2">
      <c r="A155" s="394"/>
      <c r="B155" s="355" t="s">
        <v>789</v>
      </c>
      <c r="C155" s="1386" t="s">
        <v>1081</v>
      </c>
      <c r="D155" s="1386"/>
      <c r="E155" s="1386"/>
      <c r="F155" s="1386"/>
      <c r="G155" s="1386"/>
      <c r="H155" s="1386"/>
      <c r="I155" s="1386"/>
      <c r="J155" s="121"/>
      <c r="K155" s="122"/>
      <c r="L155" s="1223"/>
      <c r="M155" s="60"/>
      <c r="N155" s="243" t="s">
        <v>973</v>
      </c>
      <c r="O155" s="25" t="b">
        <v>0</v>
      </c>
      <c r="P155" s="230">
        <f>IF(O155=TRUE,1,0)</f>
        <v>0</v>
      </c>
      <c r="Q155" s="25"/>
      <c r="U155" s="4"/>
      <c r="V155" s="4"/>
      <c r="W155" s="679" t="str">
        <f>IF(OR(Q155=TRUE,R155="NA"),CONCATENATE(N155," "),"")</f>
        <v/>
      </c>
      <c r="X155" s="562" t="str">
        <f>IF(OR(O155=TRUE,Q155=TRUE,R155="NA"),"",CONCATENATE(N155," "))</f>
        <v xml:space="preserve">P2.5f, </v>
      </c>
      <c r="Y155" s="648" t="s">
        <v>953</v>
      </c>
      <c r="Z155" s="2"/>
      <c r="AB155" s="2"/>
    </row>
    <row r="156" spans="1:29" ht="16.5" customHeight="1" x14ac:dyDescent="0.2">
      <c r="A156" s="401"/>
      <c r="B156" s="402"/>
      <c r="C156" s="1387"/>
      <c r="D156" s="1387"/>
      <c r="E156" s="1387"/>
      <c r="F156" s="1387"/>
      <c r="G156" s="1387"/>
      <c r="H156" s="1387"/>
      <c r="I156" s="1387"/>
      <c r="J156" s="123"/>
      <c r="K156" s="124"/>
      <c r="L156" s="1224"/>
      <c r="M156" s="60"/>
      <c r="N156" s="60"/>
      <c r="O156" s="25"/>
      <c r="P156" s="25"/>
      <c r="Q156" s="25"/>
      <c r="U156" s="4"/>
      <c r="V156" s="4"/>
      <c r="W156" s="5"/>
      <c r="X156" s="4"/>
      <c r="Y156" s="648"/>
      <c r="Z156" s="2"/>
      <c r="AB156" s="2"/>
    </row>
    <row r="157" spans="1:29" ht="16.5" customHeight="1" x14ac:dyDescent="0.25">
      <c r="A157" s="1376" t="s">
        <v>101</v>
      </c>
      <c r="B157" s="1240" t="s">
        <v>464</v>
      </c>
      <c r="C157" s="1240"/>
      <c r="D157" s="1240"/>
      <c r="E157" s="1240"/>
      <c r="F157" s="1240"/>
      <c r="G157" s="1240"/>
      <c r="H157" s="1240"/>
      <c r="I157" s="1241"/>
      <c r="J157" s="1143" t="s">
        <v>450</v>
      </c>
      <c r="K157" s="1409"/>
      <c r="L157" s="1237"/>
      <c r="M157" s="60"/>
      <c r="N157" s="60"/>
      <c r="U157" s="4"/>
      <c r="AC157" s="968"/>
    </row>
    <row r="158" spans="1:29" ht="18" customHeight="1" thickBot="1" x14ac:dyDescent="0.3">
      <c r="A158" s="1377"/>
      <c r="B158" s="1242"/>
      <c r="C158" s="1242"/>
      <c r="D158" s="1242"/>
      <c r="E158" s="1242"/>
      <c r="F158" s="1242"/>
      <c r="G158" s="1242"/>
      <c r="H158" s="1242"/>
      <c r="I158" s="1243"/>
      <c r="J158" s="1145"/>
      <c r="K158" s="1410"/>
      <c r="L158" s="1398"/>
      <c r="M158" s="60"/>
      <c r="N158" s="60"/>
      <c r="U158" s="4"/>
      <c r="AC158" s="968"/>
    </row>
    <row r="159" spans="1:29" ht="16.5" customHeight="1" x14ac:dyDescent="0.25">
      <c r="A159" s="1749" t="s">
        <v>302</v>
      </c>
      <c r="B159" s="1750"/>
      <c r="C159" s="1750"/>
      <c r="D159" s="1750"/>
      <c r="E159" s="1750"/>
      <c r="F159" s="1750"/>
      <c r="G159" s="1750"/>
      <c r="H159" s="1750"/>
      <c r="I159" s="1750"/>
      <c r="J159" s="312"/>
      <c r="K159" s="312"/>
      <c r="L159" s="1748"/>
      <c r="M159" s="60"/>
      <c r="N159" s="85" t="s">
        <v>234</v>
      </c>
      <c r="O159" s="41">
        <f>O161+O238</f>
        <v>17</v>
      </c>
      <c r="P159" s="41">
        <f>P161+P238</f>
        <v>0</v>
      </c>
      <c r="Q159" s="41">
        <f>Q161+Q238</f>
        <v>0</v>
      </c>
      <c r="R159" s="191">
        <f>(P159+Q159)/O159</f>
        <v>0</v>
      </c>
      <c r="S159" s="41">
        <f>COUNTIF(S161:S239,"Y")</f>
        <v>0</v>
      </c>
      <c r="T159" s="41">
        <f>COUNTA(S161:S238)</f>
        <v>2</v>
      </c>
      <c r="U159" s="41">
        <f>COUNTIF(U161:U239,"true")</f>
        <v>0</v>
      </c>
      <c r="V159" s="41">
        <f>V161+V238</f>
        <v>0</v>
      </c>
      <c r="W159" s="5"/>
      <c r="X159" s="8"/>
    </row>
    <row r="160" spans="1:29" ht="16.5" customHeight="1" x14ac:dyDescent="0.25">
      <c r="A160" s="1751"/>
      <c r="B160" s="1752"/>
      <c r="C160" s="1752"/>
      <c r="D160" s="1752"/>
      <c r="E160" s="1752"/>
      <c r="F160" s="1752"/>
      <c r="G160" s="1752"/>
      <c r="H160" s="1752"/>
      <c r="I160" s="1752"/>
      <c r="J160" s="276"/>
      <c r="K160" s="276"/>
      <c r="L160" s="1566"/>
      <c r="M160" s="60"/>
      <c r="N160" s="60"/>
      <c r="U160" s="4"/>
      <c r="V160" s="4"/>
      <c r="W160" s="5"/>
      <c r="X160" s="4"/>
    </row>
    <row r="161" spans="1:28" ht="16.5" customHeight="1" x14ac:dyDescent="0.2">
      <c r="A161" s="1741">
        <v>3</v>
      </c>
      <c r="B161" s="1388" t="s">
        <v>817</v>
      </c>
      <c r="C161" s="1388"/>
      <c r="D161" s="1388"/>
      <c r="E161" s="1388"/>
      <c r="F161" s="1388"/>
      <c r="G161" s="1388"/>
      <c r="H161" s="1388"/>
      <c r="I161" s="1388"/>
      <c r="J161" s="1151">
        <f>R161</f>
        <v>0</v>
      </c>
      <c r="K161" s="1495"/>
      <c r="L161" s="1244" t="str">
        <f>IF(J161&lt;0.6,"&lt;&lt; Insufficient control features","")</f>
        <v>&lt;&lt; Insufficient control features</v>
      </c>
      <c r="M161" s="57"/>
      <c r="N161" s="59" t="s">
        <v>236</v>
      </c>
      <c r="O161" s="47">
        <f>COUNTA(O165:O233)</f>
        <v>13</v>
      </c>
      <c r="P161" s="168">
        <f>IF(U161=TRUE,0,SUM(P165:P233)-V161)</f>
        <v>0</v>
      </c>
      <c r="Q161" s="13">
        <f>IF(U161=TRUE,O161,COUNTIF(Q165:Q233,TRUE))</f>
        <v>0</v>
      </c>
      <c r="R161" s="192">
        <f>IF(O161=Q161,1,ROUNDUP((P161+Q161)/O161,2))</f>
        <v>0</v>
      </c>
      <c r="S161" s="13" t="str">
        <f>IF(R161&gt;=$S$13,"Y","N")</f>
        <v>N</v>
      </c>
      <c r="U161" s="34"/>
      <c r="V161" s="571">
        <f>COUNTIF(V165:V233,"TRUE")</f>
        <v>0</v>
      </c>
      <c r="W161" s="564" t="str">
        <f>W165&amp;W180&amp;W184&amp;W187&amp;W192&amp;W196&amp;W203&amp;W205&amp;W208&amp;W211&amp;W214&amp;W218&amp;W222</f>
        <v/>
      </c>
      <c r="X161" s="564" t="str">
        <f>X165&amp;X180&amp;X184&amp;X187&amp;X192&amp;X196&amp;X203&amp;X205&amp;X208&amp;X211&amp;X214&amp;X218&amp;X222</f>
        <v xml:space="preserve">P3.1, P3.2, P3.3, P3.4, P3.5, P3.6, P3.7, P3.8, P3.9, P3.10, P3.11, P3.12, P3.13, </v>
      </c>
      <c r="Z161" s="2"/>
      <c r="AB161" s="2"/>
    </row>
    <row r="162" spans="1:28" ht="16.5" customHeight="1" x14ac:dyDescent="0.25">
      <c r="A162" s="1742"/>
      <c r="B162" s="1389"/>
      <c r="C162" s="1389"/>
      <c r="D162" s="1389"/>
      <c r="E162" s="1389"/>
      <c r="F162" s="1389"/>
      <c r="G162" s="1389"/>
      <c r="H162" s="1389"/>
      <c r="I162" s="1389"/>
      <c r="J162" s="1393"/>
      <c r="K162" s="1496"/>
      <c r="L162" s="1245"/>
      <c r="M162" s="57"/>
      <c r="N162" s="57"/>
      <c r="O162" s="4"/>
      <c r="S162" s="92"/>
      <c r="T162" s="92"/>
      <c r="U162" s="92"/>
      <c r="Z162" s="2"/>
      <c r="AB162" s="2"/>
    </row>
    <row r="163" spans="1:28" ht="16.5" customHeight="1" x14ac:dyDescent="0.25">
      <c r="A163" s="1742"/>
      <c r="B163" s="1389"/>
      <c r="C163" s="1389"/>
      <c r="D163" s="1389"/>
      <c r="E163" s="1389"/>
      <c r="F163" s="1389"/>
      <c r="G163" s="1389"/>
      <c r="H163" s="1389"/>
      <c r="I163" s="1389"/>
      <c r="J163" s="1393"/>
      <c r="K163" s="1496"/>
      <c r="L163" s="1245"/>
      <c r="M163" s="57"/>
      <c r="N163" s="57"/>
      <c r="P163" s="8"/>
      <c r="Q163" s="15"/>
      <c r="U163" s="4"/>
    </row>
    <row r="164" spans="1:28" ht="16.5" customHeight="1" x14ac:dyDescent="0.25">
      <c r="A164" s="1743"/>
      <c r="B164" s="1390"/>
      <c r="C164" s="1390"/>
      <c r="D164" s="1390"/>
      <c r="E164" s="1390"/>
      <c r="F164" s="1390"/>
      <c r="G164" s="1390"/>
      <c r="H164" s="1390"/>
      <c r="I164" s="1390"/>
      <c r="J164" s="1395"/>
      <c r="K164" s="1497"/>
      <c r="L164" s="1246"/>
      <c r="M164" s="25"/>
      <c r="N164" s="25"/>
      <c r="U164" s="4"/>
    </row>
    <row r="165" spans="1:28" ht="16.5" customHeight="1" x14ac:dyDescent="0.25">
      <c r="A165" s="1740">
        <v>3.1</v>
      </c>
      <c r="B165" s="1567" t="s">
        <v>102</v>
      </c>
      <c r="C165" s="1567"/>
      <c r="D165" s="1567"/>
      <c r="E165" s="1567"/>
      <c r="F165" s="1567"/>
      <c r="G165" s="1567"/>
      <c r="H165" s="1567"/>
      <c r="I165" s="1756"/>
      <c r="J165" s="119"/>
      <c r="K165" s="120"/>
      <c r="L165" s="1236"/>
      <c r="M165" s="60"/>
      <c r="N165" s="243" t="s">
        <v>700</v>
      </c>
      <c r="O165" s="27" t="b">
        <v>0</v>
      </c>
      <c r="P165" s="230">
        <f>IF(O165=TRUE,1,0)</f>
        <v>0</v>
      </c>
      <c r="Q165" s="60"/>
      <c r="U165" s="4"/>
      <c r="V165" s="4"/>
      <c r="W165" s="679" t="str">
        <f>IF(OR(Q165=TRUE,R165="NA"),CONCATENATE(N165," "),"")</f>
        <v/>
      </c>
      <c r="X165" s="562" t="str">
        <f>IF(OR(O165=TRUE,Q165=TRUE,R165="NA"),"",CONCATENATE(N165," "))</f>
        <v xml:space="preserve">P3.1, </v>
      </c>
      <c r="Y165" s="654" t="s">
        <v>950</v>
      </c>
    </row>
    <row r="166" spans="1:28" ht="16.5" customHeight="1" x14ac:dyDescent="0.25">
      <c r="A166" s="1479"/>
      <c r="B166" s="1209"/>
      <c r="C166" s="1209"/>
      <c r="D166" s="1209"/>
      <c r="E166" s="1209"/>
      <c r="F166" s="1209"/>
      <c r="G166" s="1209"/>
      <c r="H166" s="1209"/>
      <c r="I166" s="1210"/>
      <c r="J166" s="121"/>
      <c r="K166" s="122"/>
      <c r="L166" s="1237"/>
      <c r="M166" s="60"/>
      <c r="N166" s="243"/>
      <c r="O166" s="27"/>
      <c r="P166" s="27"/>
      <c r="Q166" s="60"/>
      <c r="U166" s="4"/>
      <c r="V166" s="4"/>
      <c r="W166" s="5"/>
      <c r="X166" s="4"/>
    </row>
    <row r="167" spans="1:28" ht="19.149999999999999" customHeight="1" x14ac:dyDescent="0.25">
      <c r="A167" s="1479"/>
      <c r="B167" s="1209"/>
      <c r="C167" s="1209"/>
      <c r="D167" s="1209"/>
      <c r="E167" s="1209"/>
      <c r="F167" s="1209"/>
      <c r="G167" s="1209"/>
      <c r="H167" s="1209"/>
      <c r="I167" s="1210"/>
      <c r="J167" s="121"/>
      <c r="K167" s="122"/>
      <c r="L167" s="1237"/>
      <c r="M167" s="60"/>
      <c r="N167" s="243"/>
      <c r="O167" s="27"/>
      <c r="P167" s="27"/>
      <c r="Q167" s="60"/>
      <c r="U167" s="4"/>
      <c r="V167" s="4"/>
      <c r="W167" s="5"/>
      <c r="X167" s="4"/>
    </row>
    <row r="168" spans="1:28" ht="16.5" customHeight="1" x14ac:dyDescent="0.25">
      <c r="A168" s="1479"/>
      <c r="B168" s="1757" t="s">
        <v>255</v>
      </c>
      <c r="C168" s="1757"/>
      <c r="D168" s="1757"/>
      <c r="E168" s="1757"/>
      <c r="F168" s="1757"/>
      <c r="G168" s="1757"/>
      <c r="H168" s="1757"/>
      <c r="I168" s="1758"/>
      <c r="J168" s="121"/>
      <c r="K168" s="122"/>
      <c r="L168" s="1237"/>
      <c r="M168" s="60"/>
      <c r="N168" s="243"/>
      <c r="O168" s="27"/>
      <c r="P168" s="27"/>
      <c r="Q168" s="60"/>
      <c r="U168" s="4"/>
      <c r="V168" s="4"/>
      <c r="W168" s="5"/>
      <c r="X168" s="4"/>
    </row>
    <row r="169" spans="1:28" ht="16.5" customHeight="1" x14ac:dyDescent="0.25">
      <c r="A169" s="1479"/>
      <c r="B169" s="926" t="s">
        <v>1428</v>
      </c>
      <c r="C169" s="403"/>
      <c r="D169" s="403"/>
      <c r="E169" s="403"/>
      <c r="F169" s="403"/>
      <c r="G169" s="403"/>
      <c r="H169" s="403"/>
      <c r="I169" s="404"/>
      <c r="J169" s="121"/>
      <c r="K169" s="122"/>
      <c r="L169" s="1237"/>
      <c r="M169" s="60"/>
      <c r="N169" s="243"/>
      <c r="O169" s="27"/>
      <c r="P169" s="27"/>
      <c r="Q169" s="60"/>
      <c r="U169" s="4"/>
      <c r="V169" s="4"/>
      <c r="W169" s="5"/>
      <c r="X169" s="4"/>
    </row>
    <row r="170" spans="1:28" ht="16.5" customHeight="1" x14ac:dyDescent="0.25">
      <c r="A170" s="1479"/>
      <c r="B170" s="1167"/>
      <c r="C170" s="1209" t="s">
        <v>278</v>
      </c>
      <c r="D170" s="1209"/>
      <c r="E170" s="1209"/>
      <c r="F170" s="1209"/>
      <c r="G170" s="1209"/>
      <c r="H170" s="1209"/>
      <c r="I170" s="1210"/>
      <c r="J170" s="121"/>
      <c r="K170" s="122"/>
      <c r="L170" s="1237"/>
      <c r="M170" s="60"/>
      <c r="N170" s="243"/>
      <c r="O170" s="27"/>
      <c r="P170" s="27"/>
      <c r="Q170" s="60"/>
      <c r="U170" s="4"/>
      <c r="V170" s="4"/>
      <c r="W170" s="5"/>
      <c r="X170" s="4"/>
    </row>
    <row r="171" spans="1:28" ht="16.5" customHeight="1" x14ac:dyDescent="0.25">
      <c r="A171" s="1479"/>
      <c r="B171" s="1167"/>
      <c r="C171" s="1209"/>
      <c r="D171" s="1209"/>
      <c r="E171" s="1209"/>
      <c r="F171" s="1209"/>
      <c r="G171" s="1209"/>
      <c r="H171" s="1209"/>
      <c r="I171" s="1210"/>
      <c r="J171" s="121"/>
      <c r="K171" s="122"/>
      <c r="L171" s="1237"/>
      <c r="M171" s="60"/>
      <c r="N171" s="243"/>
      <c r="O171" s="27"/>
      <c r="P171" s="27"/>
      <c r="Q171" s="60"/>
      <c r="U171" s="4"/>
      <c r="V171" s="4"/>
      <c r="W171" s="5"/>
      <c r="X171" s="4"/>
    </row>
    <row r="172" spans="1:28" ht="16.5" customHeight="1" x14ac:dyDescent="0.25">
      <c r="A172" s="1479"/>
      <c r="B172" s="1167"/>
      <c r="C172" s="1386" t="s">
        <v>1076</v>
      </c>
      <c r="D172" s="1386"/>
      <c r="E172" s="1386"/>
      <c r="F172" s="1386"/>
      <c r="G172" s="1386"/>
      <c r="H172" s="1386"/>
      <c r="I172" s="1597"/>
      <c r="J172" s="121"/>
      <c r="K172" s="122"/>
      <c r="L172" s="1237"/>
      <c r="M172" s="60"/>
      <c r="N172" s="243"/>
      <c r="O172" s="27"/>
      <c r="P172" s="27"/>
      <c r="Q172" s="60"/>
      <c r="U172" s="4"/>
      <c r="V172" s="4"/>
      <c r="W172" s="5"/>
      <c r="X172" s="4"/>
    </row>
    <row r="173" spans="1:28" ht="27" customHeight="1" x14ac:dyDescent="0.25">
      <c r="A173" s="1479"/>
      <c r="B173" s="1167"/>
      <c r="C173" s="1386"/>
      <c r="D173" s="1386"/>
      <c r="E173" s="1386"/>
      <c r="F173" s="1386"/>
      <c r="G173" s="1386"/>
      <c r="H173" s="1386"/>
      <c r="I173" s="1597"/>
      <c r="J173" s="121"/>
      <c r="K173" s="122"/>
      <c r="L173" s="1237"/>
      <c r="M173" s="60"/>
      <c r="N173" s="243"/>
      <c r="O173" s="27"/>
      <c r="P173" s="27"/>
      <c r="Q173" s="60"/>
      <c r="U173" s="4"/>
      <c r="V173" s="4"/>
      <c r="W173" s="5"/>
      <c r="X173" s="4"/>
    </row>
    <row r="174" spans="1:28" ht="16.5" customHeight="1" x14ac:dyDescent="0.25">
      <c r="A174" s="1479"/>
      <c r="B174" s="321"/>
      <c r="C174" s="1386" t="s">
        <v>912</v>
      </c>
      <c r="D174" s="1386"/>
      <c r="E174" s="1386"/>
      <c r="F174" s="1386"/>
      <c r="G174" s="1386"/>
      <c r="H174" s="1386"/>
      <c r="I174" s="1597"/>
      <c r="J174" s="121"/>
      <c r="K174" s="122"/>
      <c r="L174" s="1237"/>
      <c r="M174" s="60"/>
      <c r="N174" s="243"/>
      <c r="O174" s="27"/>
      <c r="P174" s="27"/>
      <c r="Q174" s="60"/>
      <c r="U174" s="4"/>
      <c r="V174" s="4"/>
      <c r="W174" s="5"/>
      <c r="X174" s="4"/>
      <c r="Z174" t="s">
        <v>833</v>
      </c>
    </row>
    <row r="175" spans="1:28" ht="16.5" customHeight="1" x14ac:dyDescent="0.25">
      <c r="A175" s="1479"/>
      <c r="B175" s="321"/>
      <c r="C175" s="1386"/>
      <c r="D175" s="1386"/>
      <c r="E175" s="1386"/>
      <c r="F175" s="1386"/>
      <c r="G175" s="1386"/>
      <c r="H175" s="1386"/>
      <c r="I175" s="1597"/>
      <c r="J175" s="121"/>
      <c r="K175" s="122"/>
      <c r="L175" s="1237"/>
      <c r="M175" s="60"/>
      <c r="N175" s="243"/>
      <c r="O175" s="27"/>
      <c r="P175" s="27"/>
      <c r="Q175" s="60"/>
      <c r="U175" s="4"/>
      <c r="V175" s="4"/>
      <c r="W175" s="5"/>
      <c r="X175" s="4"/>
    </row>
    <row r="176" spans="1:28" ht="16.5" customHeight="1" x14ac:dyDescent="0.25">
      <c r="A176" s="1479"/>
      <c r="B176" s="321"/>
      <c r="C176" s="1386"/>
      <c r="D176" s="1386"/>
      <c r="E176" s="1386"/>
      <c r="F176" s="1386"/>
      <c r="G176" s="1386"/>
      <c r="H176" s="1386"/>
      <c r="I176" s="1597"/>
      <c r="J176" s="121"/>
      <c r="K176" s="122"/>
      <c r="L176" s="1237"/>
      <c r="M176" s="60"/>
      <c r="N176" s="243"/>
      <c r="O176" s="27"/>
      <c r="P176" s="27"/>
      <c r="Q176" s="60"/>
      <c r="U176" s="4"/>
      <c r="V176" s="4"/>
      <c r="W176" s="5"/>
      <c r="X176" s="4"/>
    </row>
    <row r="177" spans="1:29" ht="16.5" customHeight="1" x14ac:dyDescent="0.25">
      <c r="A177" s="1479"/>
      <c r="B177" s="321"/>
      <c r="C177" s="1386"/>
      <c r="D177" s="1386"/>
      <c r="E177" s="1386"/>
      <c r="F177" s="1386"/>
      <c r="G177" s="1386"/>
      <c r="H177" s="1386"/>
      <c r="I177" s="1597"/>
      <c r="J177" s="121"/>
      <c r="K177" s="122"/>
      <c r="L177" s="1237"/>
      <c r="M177" s="60"/>
      <c r="N177" s="243"/>
      <c r="O177" s="27"/>
      <c r="P177" s="27"/>
      <c r="Q177" s="60"/>
      <c r="U177" s="4"/>
      <c r="V177" s="4"/>
      <c r="W177" s="5"/>
      <c r="X177" s="4"/>
    </row>
    <row r="178" spans="1:29" ht="16.5" customHeight="1" x14ac:dyDescent="0.25">
      <c r="A178" s="1479"/>
      <c r="B178" s="1386"/>
      <c r="C178" s="1209" t="s">
        <v>465</v>
      </c>
      <c r="D178" s="1535"/>
      <c r="E178" s="1535"/>
      <c r="F178" s="1535"/>
      <c r="G178" s="1535"/>
      <c r="H178" s="1535"/>
      <c r="I178" s="1536"/>
      <c r="J178" s="1703" t="s">
        <v>450</v>
      </c>
      <c r="K178" s="1704"/>
      <c r="L178" s="1237"/>
      <c r="M178" s="60"/>
      <c r="N178" s="243"/>
      <c r="O178" s="27"/>
      <c r="P178" s="27"/>
      <c r="Q178" s="60"/>
      <c r="U178" s="4"/>
      <c r="V178" s="4"/>
      <c r="W178" s="5"/>
      <c r="X178" s="4"/>
    </row>
    <row r="179" spans="1:29" ht="18.75" customHeight="1" x14ac:dyDescent="0.25">
      <c r="A179" s="1480"/>
      <c r="B179" s="1387"/>
      <c r="C179" s="1546"/>
      <c r="D179" s="1546"/>
      <c r="E179" s="1546"/>
      <c r="F179" s="1546"/>
      <c r="G179" s="1546"/>
      <c r="H179" s="1546"/>
      <c r="I179" s="1547"/>
      <c r="J179" s="1705"/>
      <c r="K179" s="1706"/>
      <c r="L179" s="1237"/>
      <c r="M179" s="60"/>
      <c r="N179" s="243"/>
      <c r="O179" s="27"/>
      <c r="P179" s="27"/>
      <c r="Q179" s="60"/>
      <c r="U179" s="4"/>
      <c r="V179" s="4"/>
      <c r="W179" s="5"/>
      <c r="X179" s="4"/>
    </row>
    <row r="180" spans="1:29" ht="16.5" customHeight="1" x14ac:dyDescent="0.25">
      <c r="A180" s="1376">
        <v>3.2</v>
      </c>
      <c r="B180" s="1126" t="s">
        <v>1043</v>
      </c>
      <c r="C180" s="1126"/>
      <c r="D180" s="1126"/>
      <c r="E180" s="1126"/>
      <c r="F180" s="1126"/>
      <c r="G180" s="1126"/>
      <c r="H180" s="1126"/>
      <c r="I180" s="1126"/>
      <c r="J180" s="125"/>
      <c r="K180" s="126"/>
      <c r="L180" s="1237"/>
      <c r="M180" s="60"/>
      <c r="N180" s="243" t="s">
        <v>606</v>
      </c>
      <c r="O180" s="27" t="b">
        <v>0</v>
      </c>
      <c r="P180" s="230">
        <f>IF(O180=TRUE,1,0)</f>
        <v>0</v>
      </c>
      <c r="Q180" s="60"/>
      <c r="U180" s="4"/>
      <c r="V180" s="4"/>
      <c r="W180" s="679" t="str">
        <f>IF(OR(Q180=TRUE,R180="NA"),CONCATENATE(N180," "),"")</f>
        <v/>
      </c>
      <c r="X180" s="562" t="str">
        <f>IF(OR(O180=TRUE,Q180=TRUE,R180="NA"),"",CONCATENATE(N180," "))</f>
        <v xml:space="preserve">P3.2, </v>
      </c>
      <c r="Z180" t="s">
        <v>833</v>
      </c>
    </row>
    <row r="181" spans="1:29" ht="16.5" customHeight="1" x14ac:dyDescent="0.25">
      <c r="A181" s="1376"/>
      <c r="B181" s="1386"/>
      <c r="C181" s="1386"/>
      <c r="D181" s="1386"/>
      <c r="E181" s="1386"/>
      <c r="F181" s="1386"/>
      <c r="G181" s="1386"/>
      <c r="H181" s="1386"/>
      <c r="I181" s="1386"/>
      <c r="J181" s="121"/>
      <c r="K181" s="122"/>
      <c r="L181" s="1237"/>
      <c r="M181" s="60"/>
      <c r="N181" s="243"/>
      <c r="O181" s="27"/>
      <c r="P181" s="27"/>
      <c r="Q181" s="60"/>
      <c r="U181" s="4"/>
      <c r="V181" s="4"/>
      <c r="W181" s="5"/>
      <c r="X181" s="4"/>
    </row>
    <row r="182" spans="1:29" ht="16.5" customHeight="1" x14ac:dyDescent="0.25">
      <c r="A182" s="1376"/>
      <c r="B182" s="1386"/>
      <c r="C182" s="1386"/>
      <c r="D182" s="1386"/>
      <c r="E182" s="1386"/>
      <c r="F182" s="1386"/>
      <c r="G182" s="1386"/>
      <c r="H182" s="1386"/>
      <c r="I182" s="1386"/>
      <c r="J182" s="121"/>
      <c r="K182" s="122"/>
      <c r="L182" s="1237"/>
      <c r="M182" s="60"/>
      <c r="N182" s="243"/>
      <c r="O182" s="27"/>
      <c r="P182" s="27"/>
      <c r="Q182" s="60"/>
      <c r="U182" s="4"/>
      <c r="V182" s="4"/>
      <c r="W182" s="5"/>
      <c r="X182" s="4"/>
      <c r="AA182" s="1000"/>
      <c r="AB182" s="898"/>
      <c r="AC182" s="18"/>
    </row>
    <row r="183" spans="1:29" ht="16.5" customHeight="1" x14ac:dyDescent="0.25">
      <c r="A183" s="1376"/>
      <c r="B183" s="1387"/>
      <c r="C183" s="1387"/>
      <c r="D183" s="1387"/>
      <c r="E183" s="1387"/>
      <c r="F183" s="1387"/>
      <c r="G183" s="1387"/>
      <c r="H183" s="1387"/>
      <c r="I183" s="1387"/>
      <c r="J183" s="123"/>
      <c r="K183" s="124"/>
      <c r="L183" s="1237"/>
      <c r="M183" s="60"/>
      <c r="N183" s="243"/>
      <c r="O183" s="27"/>
      <c r="P183" s="27"/>
      <c r="Q183" s="60"/>
      <c r="U183" s="4"/>
      <c r="V183" s="4"/>
      <c r="W183" s="5"/>
      <c r="X183" s="4"/>
      <c r="AA183" s="1000"/>
      <c r="AB183" s="898"/>
      <c r="AC183" s="18"/>
    </row>
    <row r="184" spans="1:29" s="18" customFormat="1" ht="16.5" customHeight="1" x14ac:dyDescent="0.2">
      <c r="A184" s="1478">
        <v>3.3</v>
      </c>
      <c r="B184" s="1126" t="s">
        <v>1044</v>
      </c>
      <c r="C184" s="1126"/>
      <c r="D184" s="1126"/>
      <c r="E184" s="1126"/>
      <c r="F184" s="1126"/>
      <c r="G184" s="1126"/>
      <c r="H184" s="1126"/>
      <c r="I184" s="1126"/>
      <c r="J184" s="125"/>
      <c r="K184" s="126"/>
      <c r="L184" s="1237"/>
      <c r="M184" s="60"/>
      <c r="N184" s="243" t="s">
        <v>607</v>
      </c>
      <c r="O184" s="27" t="b">
        <v>0</v>
      </c>
      <c r="P184" s="230">
        <f>IF(O184=TRUE,1,0)</f>
        <v>0</v>
      </c>
      <c r="Q184" s="106"/>
      <c r="R184" s="17"/>
      <c r="S184" s="17"/>
      <c r="T184" s="17"/>
      <c r="U184" s="17"/>
      <c r="V184" s="4"/>
      <c r="W184" s="679" t="str">
        <f>IF(OR(Q184=TRUE,R184="NA"),CONCATENATE(N184," "),"")</f>
        <v/>
      </c>
      <c r="X184" s="562" t="str">
        <f>IF(OR(O184=TRUE,Q184=TRUE,R184="NA"),"",CONCATENATE(N184," "))</f>
        <v xml:space="preserve">P3.3, </v>
      </c>
      <c r="Y184" s="648" t="s">
        <v>941</v>
      </c>
      <c r="Z184" s="18" t="s">
        <v>833</v>
      </c>
      <c r="AA184" s="1003"/>
    </row>
    <row r="185" spans="1:29" s="18" customFormat="1" ht="16.5" customHeight="1" x14ac:dyDescent="0.2">
      <c r="A185" s="1479"/>
      <c r="B185" s="1386"/>
      <c r="C185" s="1386"/>
      <c r="D185" s="1386"/>
      <c r="E185" s="1386"/>
      <c r="F185" s="1386"/>
      <c r="G185" s="1386"/>
      <c r="H185" s="1386"/>
      <c r="I185" s="1386"/>
      <c r="J185" s="346"/>
      <c r="K185" s="347"/>
      <c r="L185" s="1237"/>
      <c r="M185" s="60"/>
      <c r="N185" s="243"/>
      <c r="O185" s="235"/>
      <c r="P185" s="235"/>
      <c r="Q185" s="108"/>
      <c r="R185" s="17"/>
      <c r="S185" s="17"/>
      <c r="T185" s="17"/>
      <c r="U185" s="17"/>
      <c r="V185" s="4"/>
      <c r="W185" s="5"/>
      <c r="X185" s="4"/>
      <c r="Y185" s="646"/>
      <c r="AA185" s="1003"/>
    </row>
    <row r="186" spans="1:29" s="18" customFormat="1" ht="16.5" customHeight="1" x14ac:dyDescent="0.2">
      <c r="A186" s="1480"/>
      <c r="B186" s="1387"/>
      <c r="C186" s="1387"/>
      <c r="D186" s="1387"/>
      <c r="E186" s="1387"/>
      <c r="F186" s="1387"/>
      <c r="G186" s="1387"/>
      <c r="H186" s="1387"/>
      <c r="I186" s="1387"/>
      <c r="J186" s="162"/>
      <c r="K186" s="163"/>
      <c r="L186" s="1237"/>
      <c r="M186" s="60"/>
      <c r="N186" s="243"/>
      <c r="O186" s="235"/>
      <c r="P186" s="235"/>
      <c r="Q186" s="108"/>
      <c r="R186" s="17"/>
      <c r="S186" s="17"/>
      <c r="T186" s="17"/>
      <c r="U186" s="17"/>
      <c r="V186" s="4"/>
      <c r="W186" s="5"/>
      <c r="X186" s="4"/>
      <c r="Y186" s="646"/>
      <c r="AA186" s="1003"/>
    </row>
    <row r="187" spans="1:29" s="18" customFormat="1" ht="16.5" customHeight="1" x14ac:dyDescent="0.2">
      <c r="A187" s="672" t="s">
        <v>781</v>
      </c>
      <c r="B187" s="1126" t="s">
        <v>1045</v>
      </c>
      <c r="C187" s="1126"/>
      <c r="D187" s="1126"/>
      <c r="E187" s="1126"/>
      <c r="F187" s="1126"/>
      <c r="G187" s="1126"/>
      <c r="H187" s="1126"/>
      <c r="I187" s="1126"/>
      <c r="J187" s="634"/>
      <c r="K187" s="635"/>
      <c r="L187" s="1222"/>
      <c r="M187" s="60"/>
      <c r="N187" s="243" t="s">
        <v>608</v>
      </c>
      <c r="O187" s="234" t="b">
        <v>0</v>
      </c>
      <c r="P187" s="230">
        <f>IF(O187=TRUE,1,0)</f>
        <v>0</v>
      </c>
      <c r="Q187" s="60"/>
      <c r="R187" s="4"/>
      <c r="S187" s="4"/>
      <c r="T187" s="4"/>
      <c r="U187" s="4"/>
      <c r="V187" s="4"/>
      <c r="W187" s="679" t="str">
        <f>IF(OR(Q187=TRUE,R187="NA"),CONCATENATE(N187," "),"")</f>
        <v/>
      </c>
      <c r="X187" s="562" t="str">
        <f>IF(OR(O187=TRUE,Q187=TRUE,R187="NA"),"",CONCATENATE(N187," "))</f>
        <v xml:space="preserve">P3.4, </v>
      </c>
      <c r="Y187" s="647" t="s">
        <v>954</v>
      </c>
      <c r="Z187" s="18" t="s">
        <v>833</v>
      </c>
      <c r="AA187" s="1003"/>
    </row>
    <row r="188" spans="1:29" s="18" customFormat="1" ht="16.5" customHeight="1" x14ac:dyDescent="0.2">
      <c r="A188" s="398"/>
      <c r="B188" s="1386"/>
      <c r="C188" s="1386"/>
      <c r="D188" s="1386"/>
      <c r="E188" s="1386"/>
      <c r="F188" s="1386"/>
      <c r="G188" s="1386"/>
      <c r="H188" s="1386"/>
      <c r="I188" s="1386"/>
      <c r="J188" s="160"/>
      <c r="K188" s="161"/>
      <c r="L188" s="1223"/>
      <c r="M188" s="60"/>
      <c r="N188" s="243"/>
      <c r="O188" s="234"/>
      <c r="P188" s="27"/>
      <c r="Q188" s="60"/>
      <c r="R188" s="4"/>
      <c r="S188" s="4"/>
      <c r="T188" s="4"/>
      <c r="U188" s="4"/>
      <c r="V188" s="4"/>
      <c r="W188" s="80"/>
      <c r="X188" s="562"/>
      <c r="Y188" s="646"/>
      <c r="AA188" s="1003"/>
    </row>
    <row r="189" spans="1:29" s="18" customFormat="1" ht="16.5" customHeight="1" x14ac:dyDescent="0.2">
      <c r="A189" s="398"/>
      <c r="B189" s="1386"/>
      <c r="C189" s="1386"/>
      <c r="D189" s="1386"/>
      <c r="E189" s="1386"/>
      <c r="F189" s="1386"/>
      <c r="G189" s="1386"/>
      <c r="H189" s="1386"/>
      <c r="I189" s="1386"/>
      <c r="J189" s="160"/>
      <c r="K189" s="161"/>
      <c r="L189" s="1223"/>
      <c r="M189" s="60"/>
      <c r="N189" s="243"/>
      <c r="O189" s="234"/>
      <c r="P189" s="27"/>
      <c r="Q189" s="60"/>
      <c r="R189" s="4"/>
      <c r="S189" s="4"/>
      <c r="T189" s="4"/>
      <c r="U189" s="4"/>
      <c r="V189" s="4"/>
      <c r="W189" s="80"/>
      <c r="X189" s="562"/>
      <c r="Y189" s="646"/>
      <c r="AA189" s="1003"/>
    </row>
    <row r="190" spans="1:29" s="18" customFormat="1" ht="16.5" customHeight="1" x14ac:dyDescent="0.2">
      <c r="A190" s="398"/>
      <c r="B190" s="1386"/>
      <c r="C190" s="1386"/>
      <c r="D190" s="1386"/>
      <c r="E190" s="1386"/>
      <c r="F190" s="1386"/>
      <c r="G190" s="1386"/>
      <c r="H190" s="1386"/>
      <c r="I190" s="1386"/>
      <c r="J190" s="160"/>
      <c r="K190" s="161"/>
      <c r="L190" s="1223"/>
      <c r="M190" s="60"/>
      <c r="N190" s="243"/>
      <c r="O190" s="234"/>
      <c r="P190" s="27"/>
      <c r="Q190" s="60"/>
      <c r="R190" s="4"/>
      <c r="S190" s="4"/>
      <c r="T190" s="4"/>
      <c r="U190" s="4"/>
      <c r="V190" s="4"/>
      <c r="W190" s="80"/>
      <c r="X190" s="562"/>
      <c r="Y190" s="646"/>
      <c r="AA190" s="1003"/>
    </row>
    <row r="191" spans="1:29" s="18" customFormat="1" ht="16.5" customHeight="1" x14ac:dyDescent="0.2">
      <c r="A191" s="405"/>
      <c r="B191" s="1387"/>
      <c r="C191" s="1387"/>
      <c r="D191" s="1387"/>
      <c r="E191" s="1387"/>
      <c r="F191" s="1387"/>
      <c r="G191" s="1387"/>
      <c r="H191" s="1387"/>
      <c r="I191" s="1387"/>
      <c r="J191" s="162"/>
      <c r="K191" s="163"/>
      <c r="L191" s="1224"/>
      <c r="M191" s="60"/>
      <c r="N191" s="243"/>
      <c r="O191" s="234"/>
      <c r="P191" s="235"/>
      <c r="Q191" s="108"/>
      <c r="R191" s="17"/>
      <c r="S191" s="17"/>
      <c r="T191" s="17"/>
      <c r="U191" s="17"/>
      <c r="V191" s="4"/>
      <c r="W191" s="5"/>
      <c r="X191" s="4"/>
      <c r="Y191" s="646"/>
      <c r="AA191" s="1003"/>
    </row>
    <row r="192" spans="1:29" s="18" customFormat="1" ht="16.5" customHeight="1" x14ac:dyDescent="0.2">
      <c r="A192" s="672" t="s">
        <v>104</v>
      </c>
      <c r="B192" s="1126" t="s">
        <v>1539</v>
      </c>
      <c r="C192" s="1126"/>
      <c r="D192" s="1126"/>
      <c r="E192" s="1126"/>
      <c r="F192" s="1126"/>
      <c r="G192" s="1126"/>
      <c r="H192" s="1126"/>
      <c r="I192" s="1127"/>
      <c r="J192" s="634"/>
      <c r="K192" s="635"/>
      <c r="L192" s="1222"/>
      <c r="M192" s="60"/>
      <c r="N192" s="243" t="s">
        <v>609</v>
      </c>
      <c r="O192" s="234" t="b">
        <v>0</v>
      </c>
      <c r="P192" s="230">
        <f>IF(O192=TRUE,1,0)</f>
        <v>0</v>
      </c>
      <c r="Q192" s="60"/>
      <c r="R192" s="4"/>
      <c r="S192" s="4"/>
      <c r="T192" s="4"/>
      <c r="U192" s="4"/>
      <c r="V192" s="4"/>
      <c r="W192" s="679" t="str">
        <f>IF(OR(Q192=TRUE,R192="NA"),CONCATENATE(N192," "),"")</f>
        <v/>
      </c>
      <c r="X192" s="562" t="str">
        <f>IF(OR(O192=TRUE,Q192=TRUE,R192="NA"),"",CONCATENATE(N192," "))</f>
        <v xml:space="preserve">P3.5, </v>
      </c>
      <c r="Y192" s="646" t="s">
        <v>944</v>
      </c>
      <c r="Z192" s="18" t="s">
        <v>833</v>
      </c>
      <c r="AA192" s="1014"/>
    </row>
    <row r="193" spans="1:27" s="18" customFormat="1" ht="16.5" customHeight="1" x14ac:dyDescent="0.2">
      <c r="A193" s="398"/>
      <c r="B193" s="1386"/>
      <c r="C193" s="1386"/>
      <c r="D193" s="1386"/>
      <c r="E193" s="1386"/>
      <c r="F193" s="1386"/>
      <c r="G193" s="1386"/>
      <c r="H193" s="1386"/>
      <c r="I193" s="1597"/>
      <c r="J193" s="160"/>
      <c r="K193" s="161"/>
      <c r="L193" s="1223"/>
      <c r="M193" s="60"/>
      <c r="N193" s="243"/>
      <c r="O193" s="234"/>
      <c r="P193" s="235"/>
      <c r="Q193" s="108"/>
      <c r="R193" s="17"/>
      <c r="S193" s="17"/>
      <c r="T193" s="17"/>
      <c r="U193" s="17"/>
      <c r="V193" s="4"/>
      <c r="W193" s="5"/>
      <c r="X193" s="4"/>
      <c r="Y193" s="646"/>
      <c r="AA193" s="1003"/>
    </row>
    <row r="194" spans="1:27" s="18" customFormat="1" ht="16.5" customHeight="1" x14ac:dyDescent="0.2">
      <c r="A194" s="398"/>
      <c r="B194" s="1386"/>
      <c r="C194" s="1386"/>
      <c r="D194" s="1386"/>
      <c r="E194" s="1386"/>
      <c r="F194" s="1386"/>
      <c r="G194" s="1386"/>
      <c r="H194" s="1386"/>
      <c r="I194" s="1597"/>
      <c r="J194" s="160"/>
      <c r="K194" s="161"/>
      <c r="L194" s="1223"/>
      <c r="M194" s="60"/>
      <c r="N194" s="243"/>
      <c r="O194" s="235"/>
      <c r="P194" s="235"/>
      <c r="Q194" s="108"/>
      <c r="R194" s="17"/>
      <c r="S194" s="17"/>
      <c r="T194" s="17"/>
      <c r="U194" s="17"/>
      <c r="V194" s="4"/>
      <c r="W194" s="5"/>
      <c r="X194" s="4"/>
      <c r="Y194" s="646"/>
      <c r="AA194" s="1003"/>
    </row>
    <row r="195" spans="1:27" s="18" customFormat="1" ht="16.5" customHeight="1" x14ac:dyDescent="0.2">
      <c r="A195" s="405"/>
      <c r="B195" s="1387"/>
      <c r="C195" s="1387"/>
      <c r="D195" s="1387"/>
      <c r="E195" s="1387"/>
      <c r="F195" s="1387"/>
      <c r="G195" s="1387"/>
      <c r="H195" s="1387"/>
      <c r="I195" s="1391"/>
      <c r="J195" s="162"/>
      <c r="K195" s="163"/>
      <c r="L195" s="1224"/>
      <c r="M195" s="60"/>
      <c r="N195" s="243"/>
      <c r="O195" s="235"/>
      <c r="P195" s="235"/>
      <c r="Q195" s="108"/>
      <c r="R195" s="17"/>
      <c r="S195" s="17"/>
      <c r="T195" s="17"/>
      <c r="U195" s="17"/>
      <c r="V195" s="4"/>
      <c r="W195" s="5"/>
      <c r="X195" s="4"/>
      <c r="Y195" s="646"/>
      <c r="AA195" s="1003"/>
    </row>
    <row r="196" spans="1:27" s="18" customFormat="1" ht="16.5" customHeight="1" x14ac:dyDescent="0.2">
      <c r="A196" s="672" t="s">
        <v>105</v>
      </c>
      <c r="B196" s="1126" t="s">
        <v>1432</v>
      </c>
      <c r="C196" s="1126"/>
      <c r="D196" s="1126"/>
      <c r="E196" s="1126"/>
      <c r="F196" s="1126"/>
      <c r="G196" s="1126"/>
      <c r="H196" s="1126"/>
      <c r="I196" s="1127"/>
      <c r="J196" s="634"/>
      <c r="K196" s="635"/>
      <c r="L196" s="1222"/>
      <c r="M196" s="60"/>
      <c r="N196" s="597" t="s">
        <v>701</v>
      </c>
      <c r="O196" s="235" t="b">
        <v>0</v>
      </c>
      <c r="P196" s="230">
        <f>IF(O196=TRUE,1,0)</f>
        <v>0</v>
      </c>
      <c r="Q196" s="108"/>
      <c r="R196" s="17"/>
      <c r="S196" s="17"/>
      <c r="T196" s="17"/>
      <c r="U196" s="17"/>
      <c r="V196" s="4"/>
      <c r="W196" s="679" t="str">
        <f>IF(OR(Q196=TRUE,R196="NA"),CONCATENATE(N196," "),"")</f>
        <v/>
      </c>
      <c r="X196" s="562" t="str">
        <f>IF(OR(O196=TRUE,Q196=TRUE,R196="NA"),"",CONCATENATE(N196," "))</f>
        <v xml:space="preserve">P3.6, </v>
      </c>
      <c r="Y196" s="646" t="s">
        <v>1339</v>
      </c>
      <c r="AA196" s="1003"/>
    </row>
    <row r="197" spans="1:27" s="18" customFormat="1" ht="16.5" customHeight="1" x14ac:dyDescent="0.2">
      <c r="A197" s="398"/>
      <c r="B197" s="1386"/>
      <c r="C197" s="1386"/>
      <c r="D197" s="1386"/>
      <c r="E197" s="1386"/>
      <c r="F197" s="1386"/>
      <c r="G197" s="1386"/>
      <c r="H197" s="1386"/>
      <c r="I197" s="1597"/>
      <c r="J197" s="160"/>
      <c r="K197" s="161"/>
      <c r="L197" s="1223"/>
      <c r="M197" s="60"/>
      <c r="N197" s="243"/>
      <c r="O197" s="235"/>
      <c r="P197" s="235"/>
      <c r="Q197" s="108"/>
      <c r="R197" s="17"/>
      <c r="S197" s="17"/>
      <c r="T197" s="17"/>
      <c r="U197" s="17"/>
      <c r="V197" s="4"/>
      <c r="W197" s="5"/>
      <c r="X197" s="4"/>
      <c r="Y197" s="646"/>
      <c r="AA197" s="1003"/>
    </row>
    <row r="198" spans="1:27" s="18" customFormat="1" ht="16.5" customHeight="1" x14ac:dyDescent="0.2">
      <c r="A198" s="398"/>
      <c r="B198" s="1386"/>
      <c r="C198" s="1386"/>
      <c r="D198" s="1386"/>
      <c r="E198" s="1386"/>
      <c r="F198" s="1386"/>
      <c r="G198" s="1386"/>
      <c r="H198" s="1386"/>
      <c r="I198" s="1597"/>
      <c r="J198" s="160"/>
      <c r="K198" s="161"/>
      <c r="L198" s="1223"/>
      <c r="M198" s="60"/>
      <c r="N198" s="243"/>
      <c r="O198" s="235"/>
      <c r="P198" s="235"/>
      <c r="Q198" s="108"/>
      <c r="R198" s="17"/>
      <c r="S198" s="17"/>
      <c r="T198" s="17"/>
      <c r="U198" s="17"/>
      <c r="V198" s="4"/>
      <c r="W198" s="5"/>
      <c r="X198" s="4"/>
      <c r="Y198" s="646"/>
      <c r="AA198" s="1003"/>
    </row>
    <row r="199" spans="1:27" s="18" customFormat="1" ht="16.5" customHeight="1" x14ac:dyDescent="0.2">
      <c r="A199" s="398"/>
      <c r="B199" s="1386"/>
      <c r="C199" s="1386"/>
      <c r="D199" s="1386"/>
      <c r="E199" s="1386"/>
      <c r="F199" s="1386"/>
      <c r="G199" s="1386"/>
      <c r="H199" s="1386"/>
      <c r="I199" s="1597"/>
      <c r="J199" s="160"/>
      <c r="K199" s="161"/>
      <c r="L199" s="1223"/>
      <c r="M199" s="60"/>
      <c r="N199" s="243"/>
      <c r="O199" s="235"/>
      <c r="P199" s="235"/>
      <c r="Q199" s="108"/>
      <c r="R199" s="17"/>
      <c r="S199" s="17"/>
      <c r="T199" s="17"/>
      <c r="U199" s="17"/>
      <c r="V199" s="4"/>
      <c r="W199" s="5"/>
      <c r="X199" s="4"/>
      <c r="Y199" s="646"/>
      <c r="AA199" s="1003"/>
    </row>
    <row r="200" spans="1:27" s="18" customFormat="1" ht="14.25" hidden="1" customHeight="1" x14ac:dyDescent="0.2">
      <c r="A200" s="398"/>
      <c r="B200" s="1386"/>
      <c r="C200" s="1386"/>
      <c r="D200" s="1386"/>
      <c r="E200" s="1386"/>
      <c r="F200" s="1386"/>
      <c r="G200" s="1386"/>
      <c r="H200" s="1386"/>
      <c r="I200" s="1597"/>
      <c r="J200" s="160"/>
      <c r="K200" s="161"/>
      <c r="L200" s="1223"/>
      <c r="M200" s="60"/>
      <c r="N200" s="243"/>
      <c r="O200" s="235"/>
      <c r="P200" s="235"/>
      <c r="Q200" s="108"/>
      <c r="R200" s="17"/>
      <c r="S200" s="17"/>
      <c r="T200" s="17"/>
      <c r="U200" s="17"/>
      <c r="V200" s="4"/>
      <c r="W200" s="5"/>
      <c r="X200" s="4"/>
      <c r="Y200" s="646"/>
      <c r="AA200" s="1003"/>
    </row>
    <row r="201" spans="1:27" s="18" customFormat="1" ht="14.25" hidden="1" customHeight="1" x14ac:dyDescent="0.2">
      <c r="A201" s="398"/>
      <c r="B201" s="1386"/>
      <c r="C201" s="1386"/>
      <c r="D201" s="1386"/>
      <c r="E201" s="1386"/>
      <c r="F201" s="1386"/>
      <c r="G201" s="1386"/>
      <c r="H201" s="1386"/>
      <c r="I201" s="1597"/>
      <c r="J201" s="160"/>
      <c r="K201" s="161"/>
      <c r="L201" s="1223"/>
      <c r="M201" s="60"/>
      <c r="N201" s="243"/>
      <c r="O201" s="235"/>
      <c r="P201" s="235"/>
      <c r="Q201" s="108"/>
      <c r="R201" s="17"/>
      <c r="S201" s="17"/>
      <c r="T201" s="17"/>
      <c r="U201" s="17"/>
      <c r="V201" s="4"/>
      <c r="W201" s="5"/>
      <c r="X201" s="4"/>
      <c r="Y201" s="646"/>
      <c r="AA201" s="1003"/>
    </row>
    <row r="202" spans="1:27" s="18" customFormat="1" ht="14.25" x14ac:dyDescent="0.2">
      <c r="A202" s="405"/>
      <c r="B202" s="1387"/>
      <c r="C202" s="1387"/>
      <c r="D202" s="1387"/>
      <c r="E202" s="1387"/>
      <c r="F202" s="1387"/>
      <c r="G202" s="1387"/>
      <c r="H202" s="1387"/>
      <c r="I202" s="1391"/>
      <c r="J202" s="162"/>
      <c r="K202" s="163"/>
      <c r="L202" s="1224"/>
      <c r="M202" s="60"/>
      <c r="N202" s="243"/>
      <c r="O202" s="235"/>
      <c r="P202" s="235"/>
      <c r="Q202" s="108"/>
      <c r="R202" s="17"/>
      <c r="S202" s="17"/>
      <c r="T202" s="17"/>
      <c r="U202" s="17"/>
      <c r="V202" s="4"/>
      <c r="W202" s="5"/>
      <c r="X202" s="4"/>
      <c r="Y202" s="646"/>
      <c r="AA202" s="1003"/>
    </row>
    <row r="203" spans="1:27" ht="16.5" customHeight="1" x14ac:dyDescent="0.25">
      <c r="A203" s="1478" t="s">
        <v>106</v>
      </c>
      <c r="B203" s="1126" t="s">
        <v>103</v>
      </c>
      <c r="C203" s="1126"/>
      <c r="D203" s="1126"/>
      <c r="E203" s="1126"/>
      <c r="F203" s="1126"/>
      <c r="G203" s="1126"/>
      <c r="H203" s="1126"/>
      <c r="I203" s="1126"/>
      <c r="J203" s="125"/>
      <c r="K203" s="126"/>
      <c r="L203" s="1237"/>
      <c r="M203" s="60"/>
      <c r="N203" s="243" t="s">
        <v>702</v>
      </c>
      <c r="O203" s="27" t="b">
        <v>0</v>
      </c>
      <c r="P203" s="230">
        <f>IF(O203=TRUE,1,0)</f>
        <v>0</v>
      </c>
      <c r="Q203" s="25"/>
      <c r="U203" s="4"/>
      <c r="V203" s="4"/>
      <c r="W203" s="679" t="str">
        <f>IF(OR(Q203=TRUE,R203="NA"),CONCATENATE(N203," "),"")</f>
        <v/>
      </c>
      <c r="X203" s="562" t="str">
        <f>IF(OR(O203=TRUE,Q203=TRUE,R203="NA"),"",CONCATENATE(N203," "))</f>
        <v xml:space="preserve">P3.7, </v>
      </c>
    </row>
    <row r="204" spans="1:27" ht="16.5" customHeight="1" x14ac:dyDescent="0.25">
      <c r="A204" s="1480"/>
      <c r="B204" s="1387"/>
      <c r="C204" s="1387"/>
      <c r="D204" s="1387"/>
      <c r="E204" s="1387"/>
      <c r="F204" s="1387"/>
      <c r="G204" s="1387"/>
      <c r="H204" s="1387"/>
      <c r="I204" s="1387"/>
      <c r="J204" s="123"/>
      <c r="K204" s="124"/>
      <c r="L204" s="1237"/>
      <c r="M204" s="60"/>
      <c r="N204" s="243"/>
      <c r="O204" s="27"/>
      <c r="P204" s="27"/>
      <c r="Q204" s="25"/>
      <c r="U204" s="4"/>
      <c r="V204" s="4"/>
      <c r="W204" s="5"/>
      <c r="X204" s="4"/>
    </row>
    <row r="205" spans="1:27" x14ac:dyDescent="0.25">
      <c r="A205" s="1478" t="s">
        <v>107</v>
      </c>
      <c r="B205" s="1126" t="s">
        <v>831</v>
      </c>
      <c r="C205" s="1126"/>
      <c r="D205" s="1126"/>
      <c r="E205" s="1126"/>
      <c r="F205" s="1126"/>
      <c r="G205" s="1126"/>
      <c r="H205" s="1126"/>
      <c r="I205" s="1126"/>
      <c r="J205" s="125"/>
      <c r="K205" s="126"/>
      <c r="L205" s="1237"/>
      <c r="M205" s="60"/>
      <c r="N205" s="243" t="s">
        <v>703</v>
      </c>
      <c r="O205" s="27" t="b">
        <v>0</v>
      </c>
      <c r="P205" s="230">
        <f>IF(O205=TRUE,1,0)</f>
        <v>0</v>
      </c>
      <c r="Q205" s="25"/>
      <c r="U205" s="4"/>
      <c r="V205" s="4"/>
      <c r="W205" s="679" t="str">
        <f>IF(OR(Q205=TRUE,R205="NA"),CONCATENATE(N205," "),"")</f>
        <v/>
      </c>
      <c r="X205" s="562" t="str">
        <f>IF(OR(O205=TRUE,Q205=TRUE,R205="NA"),"",CONCATENATE(N205," "))</f>
        <v xml:space="preserve">P3.8, </v>
      </c>
    </row>
    <row r="206" spans="1:27" ht="16.5" customHeight="1" x14ac:dyDescent="0.25">
      <c r="A206" s="1479"/>
      <c r="B206" s="1386"/>
      <c r="C206" s="1386"/>
      <c r="D206" s="1386"/>
      <c r="E206" s="1386"/>
      <c r="F206" s="1386"/>
      <c r="G206" s="1386"/>
      <c r="H206" s="1386"/>
      <c r="I206" s="1386"/>
      <c r="J206" s="121"/>
      <c r="K206" s="122"/>
      <c r="L206" s="1237"/>
      <c r="M206" s="60"/>
      <c r="N206" s="243"/>
      <c r="O206" s="27"/>
      <c r="P206" s="27"/>
      <c r="Q206" s="25"/>
      <c r="U206" s="4"/>
      <c r="V206" s="4"/>
      <c r="W206" s="5"/>
      <c r="X206" s="4"/>
    </row>
    <row r="207" spans="1:27" ht="16.5" customHeight="1" x14ac:dyDescent="0.25">
      <c r="A207" s="1480"/>
      <c r="B207" s="1387"/>
      <c r="C207" s="1387"/>
      <c r="D207" s="1387"/>
      <c r="E207" s="1387"/>
      <c r="F207" s="1387"/>
      <c r="G207" s="1387"/>
      <c r="H207" s="1387"/>
      <c r="I207" s="1387"/>
      <c r="J207" s="123"/>
      <c r="K207" s="124"/>
      <c r="L207" s="1237"/>
      <c r="M207" s="60"/>
      <c r="N207" s="243"/>
      <c r="O207" s="27"/>
      <c r="P207" s="27"/>
      <c r="Q207" s="25"/>
      <c r="U207" s="4"/>
      <c r="V207" s="4"/>
      <c r="W207" s="5"/>
      <c r="X207" s="4"/>
    </row>
    <row r="208" spans="1:27" ht="16.5" customHeight="1" x14ac:dyDescent="0.25">
      <c r="A208" s="1478" t="s">
        <v>108</v>
      </c>
      <c r="B208" s="1126" t="s">
        <v>489</v>
      </c>
      <c r="C208" s="1126"/>
      <c r="D208" s="1126"/>
      <c r="E208" s="1126"/>
      <c r="F208" s="1126"/>
      <c r="G208" s="1126"/>
      <c r="H208" s="1126"/>
      <c r="I208" s="1126"/>
      <c r="J208" s="125"/>
      <c r="K208" s="126"/>
      <c r="L208" s="1237"/>
      <c r="M208" s="60"/>
      <c r="N208" s="243" t="s">
        <v>704</v>
      </c>
      <c r="O208" s="27" t="b">
        <v>0</v>
      </c>
      <c r="P208" s="230">
        <f>IF(O208=TRUE,1,0)</f>
        <v>0</v>
      </c>
      <c r="Q208" s="25"/>
      <c r="U208" s="4"/>
      <c r="V208" s="4"/>
      <c r="W208" s="679" t="str">
        <f>IF(OR(Q208=TRUE,R208="NA"),CONCATENATE(N208," "),"")</f>
        <v/>
      </c>
      <c r="X208" s="562" t="str">
        <f>IF(OR(O208=TRUE,Q208=TRUE,R208="NA"),"",CONCATENATE(N208," "))</f>
        <v xml:space="preserve">P3.9, </v>
      </c>
    </row>
    <row r="209" spans="1:28" ht="16.5" customHeight="1" x14ac:dyDescent="0.25">
      <c r="A209" s="1479"/>
      <c r="B209" s="1386"/>
      <c r="C209" s="1386"/>
      <c r="D209" s="1386"/>
      <c r="E209" s="1386"/>
      <c r="F209" s="1386"/>
      <c r="G209" s="1386"/>
      <c r="H209" s="1386"/>
      <c r="I209" s="1386"/>
      <c r="J209" s="121"/>
      <c r="K209" s="122"/>
      <c r="L209" s="1237"/>
      <c r="M209" s="60"/>
      <c r="N209" s="243"/>
      <c r="O209" s="27"/>
      <c r="P209" s="27"/>
      <c r="Q209" s="25"/>
      <c r="U209" s="4"/>
      <c r="V209" s="4"/>
      <c r="W209" s="5"/>
      <c r="X209" s="4"/>
    </row>
    <row r="210" spans="1:28" ht="16.5" customHeight="1" x14ac:dyDescent="0.25">
      <c r="A210" s="1480"/>
      <c r="B210" s="1387"/>
      <c r="C210" s="1387"/>
      <c r="D210" s="1387"/>
      <c r="E210" s="1387"/>
      <c r="F210" s="1387"/>
      <c r="G210" s="1387"/>
      <c r="H210" s="1387"/>
      <c r="I210" s="1387"/>
      <c r="J210" s="123"/>
      <c r="K210" s="124"/>
      <c r="L210" s="1237"/>
      <c r="M210" s="60"/>
      <c r="N210" s="243"/>
      <c r="O210" s="27"/>
      <c r="P210" s="27"/>
      <c r="Q210" s="25"/>
      <c r="U210" s="4"/>
      <c r="V210" s="4"/>
      <c r="W210" s="5"/>
      <c r="X210" s="4"/>
    </row>
    <row r="211" spans="1:28" ht="16.5" customHeight="1" x14ac:dyDescent="0.25">
      <c r="A211" s="1478" t="s">
        <v>206</v>
      </c>
      <c r="B211" s="1126" t="s">
        <v>490</v>
      </c>
      <c r="C211" s="1126"/>
      <c r="D211" s="1126"/>
      <c r="E211" s="1126"/>
      <c r="F211" s="1126"/>
      <c r="G211" s="1126"/>
      <c r="H211" s="1126"/>
      <c r="I211" s="1126"/>
      <c r="J211" s="125"/>
      <c r="K211" s="540"/>
      <c r="L211" s="1124"/>
      <c r="M211" s="60"/>
      <c r="N211" s="243" t="s">
        <v>705</v>
      </c>
      <c r="O211" s="27" t="b">
        <v>0</v>
      </c>
      <c r="P211" s="230">
        <f>IF(O211=TRUE,1,0)</f>
        <v>0</v>
      </c>
      <c r="Q211" s="25"/>
      <c r="U211" s="4"/>
      <c r="V211" s="4"/>
      <c r="W211" s="679" t="str">
        <f>IF(OR(Q211=TRUE,R211="NA"),CONCATENATE(N211," "),"")</f>
        <v/>
      </c>
      <c r="X211" s="562" t="str">
        <f>IF(OR(O211=TRUE,Q211=TRUE,R211="NA"),"",CONCATENATE(N211," "))</f>
        <v xml:space="preserve">P3.10, </v>
      </c>
    </row>
    <row r="212" spans="1:28" ht="16.5" customHeight="1" x14ac:dyDescent="0.25">
      <c r="A212" s="1479"/>
      <c r="B212" s="1386"/>
      <c r="C212" s="1386"/>
      <c r="D212" s="1386"/>
      <c r="E212" s="1386"/>
      <c r="F212" s="1386"/>
      <c r="G212" s="1386"/>
      <c r="H212" s="1386"/>
      <c r="I212" s="1386"/>
      <c r="J212" s="121"/>
      <c r="K212" s="541"/>
      <c r="L212" s="1124"/>
      <c r="M212" s="60"/>
      <c r="N212" s="243"/>
      <c r="O212" s="27"/>
      <c r="P212" s="27"/>
      <c r="Q212" s="25"/>
      <c r="U212" s="4"/>
      <c r="V212" s="4"/>
      <c r="W212" s="5"/>
      <c r="X212" s="4"/>
    </row>
    <row r="213" spans="1:28" ht="16.5" customHeight="1" x14ac:dyDescent="0.25">
      <c r="A213" s="1480"/>
      <c r="B213" s="1387"/>
      <c r="C213" s="1387"/>
      <c r="D213" s="1387"/>
      <c r="E213" s="1387"/>
      <c r="F213" s="1387"/>
      <c r="G213" s="1387"/>
      <c r="H213" s="1387"/>
      <c r="I213" s="1387"/>
      <c r="J213" s="123"/>
      <c r="K213" s="543"/>
      <c r="L213" s="1124"/>
      <c r="M213" s="60"/>
      <c r="N213" s="243"/>
      <c r="O213" s="27"/>
      <c r="P213" s="27"/>
      <c r="Q213" s="25"/>
      <c r="U213" s="4"/>
      <c r="V213" s="4"/>
      <c r="W213" s="5"/>
      <c r="X213" s="4"/>
    </row>
    <row r="214" spans="1:28" s="3" customFormat="1" ht="16.5" customHeight="1" x14ac:dyDescent="0.2">
      <c r="A214" s="1376" t="s">
        <v>207</v>
      </c>
      <c r="B214" s="1675" t="s">
        <v>491</v>
      </c>
      <c r="C214" s="1675"/>
      <c r="D214" s="1675"/>
      <c r="E214" s="1675"/>
      <c r="F214" s="1675"/>
      <c r="G214" s="1675"/>
      <c r="H214" s="1675"/>
      <c r="I214" s="1675"/>
      <c r="J214" s="125"/>
      <c r="K214" s="540"/>
      <c r="L214" s="1124"/>
      <c r="M214" s="60"/>
      <c r="N214" s="243" t="s">
        <v>758</v>
      </c>
      <c r="O214" s="27" t="b">
        <v>0</v>
      </c>
      <c r="P214" s="230">
        <f>IF(O214=TRUE,1,0)</f>
        <v>0</v>
      </c>
      <c r="Q214" s="25"/>
      <c r="R214" s="25"/>
      <c r="S214" s="25"/>
      <c r="T214" s="25"/>
      <c r="U214" s="25"/>
      <c r="V214" s="4"/>
      <c r="W214" s="679" t="str">
        <f>IF(OR(Q214=TRUE,R214="NA"),CONCATENATE(N214," "),"")</f>
        <v/>
      </c>
      <c r="X214" s="562" t="str">
        <f>IF(OR(O214=TRUE,Q214=TRUE,R214="NA"),"",CONCATENATE(N214," "))</f>
        <v xml:space="preserve">P3.11, </v>
      </c>
      <c r="Y214" s="650"/>
      <c r="Z214" s="26"/>
      <c r="AA214" s="1003"/>
      <c r="AB214" s="26"/>
    </row>
    <row r="215" spans="1:28" s="3" customFormat="1" ht="16.5" customHeight="1" x14ac:dyDescent="0.2">
      <c r="A215" s="1376"/>
      <c r="B215" s="1675"/>
      <c r="C215" s="1675"/>
      <c r="D215" s="1675"/>
      <c r="E215" s="1675"/>
      <c r="F215" s="1675"/>
      <c r="G215" s="1675"/>
      <c r="H215" s="1675"/>
      <c r="I215" s="1675"/>
      <c r="J215" s="121"/>
      <c r="K215" s="541"/>
      <c r="L215" s="1124"/>
      <c r="M215" s="60"/>
      <c r="N215" s="243"/>
      <c r="O215" s="27"/>
      <c r="P215" s="27"/>
      <c r="Q215" s="25"/>
      <c r="R215" s="25"/>
      <c r="S215" s="25"/>
      <c r="T215" s="25"/>
      <c r="U215" s="25"/>
      <c r="V215" s="4"/>
      <c r="W215" s="5"/>
      <c r="X215" s="4"/>
      <c r="Y215" s="650"/>
      <c r="Z215" s="26"/>
      <c r="AA215" s="1003"/>
      <c r="AB215" s="26"/>
    </row>
    <row r="216" spans="1:28" s="3" customFormat="1" ht="16.5" customHeight="1" x14ac:dyDescent="0.2">
      <c r="A216" s="1376"/>
      <c r="B216" s="1675"/>
      <c r="C216" s="1675"/>
      <c r="D216" s="1675"/>
      <c r="E216" s="1675"/>
      <c r="F216" s="1675"/>
      <c r="G216" s="1675"/>
      <c r="H216" s="1675"/>
      <c r="I216" s="1675"/>
      <c r="J216" s="121"/>
      <c r="K216" s="541"/>
      <c r="L216" s="1124"/>
      <c r="M216" s="60"/>
      <c r="N216" s="243"/>
      <c r="O216" s="27"/>
      <c r="P216" s="27"/>
      <c r="Q216" s="25"/>
      <c r="R216" s="25"/>
      <c r="S216" s="25"/>
      <c r="T216" s="25"/>
      <c r="U216" s="25"/>
      <c r="V216" s="4"/>
      <c r="W216" s="5"/>
      <c r="X216" s="4"/>
      <c r="Y216" s="650"/>
      <c r="Z216" s="26"/>
      <c r="AA216" s="1003"/>
      <c r="AB216" s="26"/>
    </row>
    <row r="217" spans="1:28" s="3" customFormat="1" ht="16.5" customHeight="1" x14ac:dyDescent="0.2">
      <c r="A217" s="1376"/>
      <c r="B217" s="1675"/>
      <c r="C217" s="1675"/>
      <c r="D217" s="1675"/>
      <c r="E217" s="1675"/>
      <c r="F217" s="1675"/>
      <c r="G217" s="1675"/>
      <c r="H217" s="1675"/>
      <c r="I217" s="1675"/>
      <c r="J217" s="123"/>
      <c r="K217" s="543"/>
      <c r="L217" s="1124"/>
      <c r="M217" s="60"/>
      <c r="N217" s="243"/>
      <c r="O217" s="27"/>
      <c r="P217" s="27"/>
      <c r="Q217" s="25"/>
      <c r="R217" s="25"/>
      <c r="S217" s="25"/>
      <c r="T217" s="25"/>
      <c r="U217" s="25"/>
      <c r="V217" s="4"/>
      <c r="W217" s="5"/>
      <c r="X217" s="4"/>
      <c r="Y217" s="650"/>
      <c r="Z217" s="26"/>
      <c r="AA217" s="1003"/>
      <c r="AB217" s="26"/>
    </row>
    <row r="218" spans="1:28" ht="16.5" customHeight="1" x14ac:dyDescent="0.25">
      <c r="A218" s="1376" t="s">
        <v>782</v>
      </c>
      <c r="B218" s="1675" t="s">
        <v>1046</v>
      </c>
      <c r="C218" s="1675"/>
      <c r="D218" s="1675"/>
      <c r="E218" s="1675"/>
      <c r="F218" s="1675"/>
      <c r="G218" s="1675"/>
      <c r="H218" s="1675"/>
      <c r="I218" s="1675"/>
      <c r="J218" s="125"/>
      <c r="K218" s="540"/>
      <c r="L218" s="1124"/>
      <c r="M218" s="60"/>
      <c r="N218" s="243" t="s">
        <v>974</v>
      </c>
      <c r="O218" s="27" t="b">
        <v>0</v>
      </c>
      <c r="P218" s="230">
        <f>IF(O218=TRUE,1,0)</f>
        <v>0</v>
      </c>
      <c r="Q218" s="25"/>
      <c r="U218" s="4"/>
      <c r="V218" s="4"/>
      <c r="W218" s="679" t="str">
        <f>IF(OR(Q218=TRUE,R218="NA"),CONCATENATE(N218," "),"")</f>
        <v/>
      </c>
      <c r="X218" s="562" t="str">
        <f>IF(OR(O218=TRUE,Q218=TRUE,R218="NA"),"",CONCATENATE(N218," "))</f>
        <v xml:space="preserve">P3.12, </v>
      </c>
      <c r="Y218" s="511" t="s">
        <v>940</v>
      </c>
    </row>
    <row r="219" spans="1:28" ht="16.5" customHeight="1" x14ac:dyDescent="0.25">
      <c r="A219" s="1376"/>
      <c r="B219" s="1675"/>
      <c r="C219" s="1675"/>
      <c r="D219" s="1675"/>
      <c r="E219" s="1675"/>
      <c r="F219" s="1675"/>
      <c r="G219" s="1675"/>
      <c r="H219" s="1675"/>
      <c r="I219" s="1675"/>
      <c r="J219" s="121"/>
      <c r="K219" s="541"/>
      <c r="L219" s="1124"/>
      <c r="M219" s="60"/>
      <c r="N219" s="60"/>
      <c r="O219" s="27"/>
      <c r="P219" s="27"/>
      <c r="Q219" s="25"/>
      <c r="U219" s="4"/>
      <c r="V219" s="4"/>
      <c r="W219" s="5"/>
      <c r="X219" s="4"/>
    </row>
    <row r="220" spans="1:28" ht="16.5" customHeight="1" x14ac:dyDescent="0.25">
      <c r="A220" s="1376"/>
      <c r="B220" s="1675"/>
      <c r="C220" s="1675"/>
      <c r="D220" s="1675"/>
      <c r="E220" s="1675"/>
      <c r="F220" s="1675"/>
      <c r="G220" s="1675"/>
      <c r="H220" s="1675"/>
      <c r="I220" s="1675"/>
      <c r="J220" s="121"/>
      <c r="K220" s="541"/>
      <c r="L220" s="1124"/>
      <c r="M220" s="60"/>
      <c r="N220" s="60"/>
      <c r="O220" s="27"/>
      <c r="P220" s="27"/>
      <c r="Q220" s="25"/>
      <c r="U220" s="4"/>
      <c r="V220" s="4"/>
      <c r="W220" s="5"/>
      <c r="X220" s="4"/>
    </row>
    <row r="221" spans="1:28" x14ac:dyDescent="0.25">
      <c r="A221" s="1376"/>
      <c r="B221" s="1675"/>
      <c r="C221" s="1675"/>
      <c r="D221" s="1675"/>
      <c r="E221" s="1675"/>
      <c r="F221" s="1675"/>
      <c r="G221" s="1675"/>
      <c r="H221" s="1675"/>
      <c r="I221" s="1675"/>
      <c r="J221" s="123"/>
      <c r="K221" s="543"/>
      <c r="L221" s="1124"/>
      <c r="M221" s="60"/>
      <c r="N221" s="60"/>
      <c r="O221" s="27"/>
      <c r="P221" s="27"/>
      <c r="Q221" s="25"/>
      <c r="U221" s="4"/>
      <c r="V221" s="4"/>
      <c r="W221" s="5"/>
      <c r="X221" s="4"/>
    </row>
    <row r="222" spans="1:28" ht="16.5" customHeight="1" x14ac:dyDescent="0.25">
      <c r="A222" s="1478" t="s">
        <v>913</v>
      </c>
      <c r="B222" s="1126" t="s">
        <v>355</v>
      </c>
      <c r="C222" s="1126"/>
      <c r="D222" s="1126"/>
      <c r="E222" s="1126"/>
      <c r="F222" s="1126"/>
      <c r="G222" s="1126"/>
      <c r="H222" s="1126"/>
      <c r="I222" s="1127"/>
      <c r="J222" s="125"/>
      <c r="K222" s="540"/>
      <c r="L222" s="1130"/>
      <c r="M222" s="60"/>
      <c r="N222" s="243" t="s">
        <v>1341</v>
      </c>
      <c r="O222" s="27" t="b">
        <v>0</v>
      </c>
      <c r="P222" s="230">
        <f>IF(O222=TRUE,1,0)</f>
        <v>0</v>
      </c>
      <c r="Q222" s="25"/>
      <c r="U222" s="4"/>
      <c r="V222" s="4"/>
      <c r="W222" s="679" t="str">
        <f>IF(OR(Q222=TRUE,R222="NA"),CONCATENATE(N222," "),"")</f>
        <v/>
      </c>
      <c r="X222" s="562" t="str">
        <f>IF(OR(O222=TRUE,Q222=TRUE,R222="NA"),"",CONCATENATE(N222," "))</f>
        <v xml:space="preserve">P3.13, </v>
      </c>
    </row>
    <row r="223" spans="1:28" ht="16.5" customHeight="1" x14ac:dyDescent="0.25">
      <c r="A223" s="1479"/>
      <c r="B223" s="1386"/>
      <c r="C223" s="1386"/>
      <c r="D223" s="1386"/>
      <c r="E223" s="1386"/>
      <c r="F223" s="1386"/>
      <c r="G223" s="1386"/>
      <c r="H223" s="1386"/>
      <c r="I223" s="1597"/>
      <c r="J223" s="121"/>
      <c r="K223" s="541"/>
      <c r="L223" s="1135"/>
      <c r="M223" s="60"/>
      <c r="N223" s="60"/>
      <c r="O223" s="25"/>
      <c r="P223" s="25"/>
      <c r="Q223" s="25"/>
      <c r="U223" s="4"/>
      <c r="V223" s="4"/>
      <c r="W223" s="5"/>
      <c r="X223" s="4"/>
    </row>
    <row r="224" spans="1:28" ht="16.5" customHeight="1" x14ac:dyDescent="0.25">
      <c r="A224" s="1479"/>
      <c r="B224" s="1386"/>
      <c r="C224" s="1386"/>
      <c r="D224" s="1386"/>
      <c r="E224" s="1386"/>
      <c r="F224" s="1386"/>
      <c r="G224" s="1386"/>
      <c r="H224" s="1386"/>
      <c r="I224" s="1597"/>
      <c r="J224" s="121"/>
      <c r="K224" s="541"/>
      <c r="L224" s="1135"/>
      <c r="M224" s="60"/>
      <c r="N224" s="60"/>
      <c r="U224" s="4"/>
      <c r="V224" s="4"/>
      <c r="W224" s="5"/>
      <c r="X224" s="4"/>
    </row>
    <row r="225" spans="1:29" ht="16.5" customHeight="1" x14ac:dyDescent="0.25">
      <c r="A225" s="1479"/>
      <c r="B225" s="1386"/>
      <c r="C225" s="1386"/>
      <c r="D225" s="1386"/>
      <c r="E225" s="1386"/>
      <c r="F225" s="1386"/>
      <c r="G225" s="1386"/>
      <c r="H225" s="1386"/>
      <c r="I225" s="1597"/>
      <c r="J225" s="121"/>
      <c r="K225" s="541"/>
      <c r="L225" s="1135"/>
      <c r="M225" s="60"/>
      <c r="N225" s="60"/>
      <c r="U225" s="4"/>
      <c r="V225" s="4"/>
      <c r="W225" s="5"/>
      <c r="X225" s="4"/>
    </row>
    <row r="226" spans="1:29" ht="16.5" customHeight="1" x14ac:dyDescent="0.25">
      <c r="A226" s="1479"/>
      <c r="B226" s="690" t="s">
        <v>1047</v>
      </c>
      <c r="C226" s="355"/>
      <c r="D226" s="355"/>
      <c r="E226" s="355"/>
      <c r="F226" s="355"/>
      <c r="G226" s="355"/>
      <c r="H226" s="355"/>
      <c r="I226" s="355"/>
      <c r="J226" s="121"/>
      <c r="K226" s="541"/>
      <c r="L226" s="1135"/>
      <c r="M226" s="60"/>
      <c r="N226" s="60"/>
      <c r="U226" s="4"/>
      <c r="V226" s="4"/>
      <c r="W226" s="5"/>
      <c r="X226" s="4"/>
    </row>
    <row r="227" spans="1:29" ht="16.5" customHeight="1" x14ac:dyDescent="0.25">
      <c r="A227" s="1479"/>
      <c r="B227" s="926" t="s">
        <v>1428</v>
      </c>
      <c r="C227" s="355"/>
      <c r="D227" s="355"/>
      <c r="E227" s="355"/>
      <c r="F227" s="355"/>
      <c r="G227" s="355"/>
      <c r="H227" s="355"/>
      <c r="I227" s="355"/>
      <c r="J227" s="121"/>
      <c r="K227" s="541"/>
      <c r="L227" s="1135"/>
      <c r="M227" s="60"/>
      <c r="N227" s="60"/>
      <c r="U227" s="4"/>
      <c r="V227" s="4"/>
      <c r="W227" s="5"/>
      <c r="X227" s="4"/>
    </row>
    <row r="228" spans="1:29" ht="16.5" customHeight="1" x14ac:dyDescent="0.25">
      <c r="A228" s="1479"/>
      <c r="B228" s="1167"/>
      <c r="C228" s="1386" t="s">
        <v>832</v>
      </c>
      <c r="D228" s="1386"/>
      <c r="E228" s="1386"/>
      <c r="F228" s="1386"/>
      <c r="G228" s="1386"/>
      <c r="H228" s="1386"/>
      <c r="I228" s="1386"/>
      <c r="J228" s="121"/>
      <c r="K228" s="541"/>
      <c r="L228" s="1135"/>
      <c r="M228" s="60"/>
      <c r="N228" s="60"/>
      <c r="U228" s="4"/>
      <c r="V228" s="4"/>
      <c r="W228" s="5"/>
      <c r="X228" s="4"/>
    </row>
    <row r="229" spans="1:29" ht="16.5" customHeight="1" x14ac:dyDescent="0.25">
      <c r="A229" s="1479"/>
      <c r="B229" s="1167"/>
      <c r="C229" s="1386"/>
      <c r="D229" s="1386"/>
      <c r="E229" s="1386"/>
      <c r="F229" s="1386"/>
      <c r="G229" s="1386"/>
      <c r="H229" s="1386"/>
      <c r="I229" s="1386"/>
      <c r="J229" s="121"/>
      <c r="K229" s="541"/>
      <c r="L229" s="1135"/>
      <c r="M229" s="60"/>
      <c r="N229" s="60"/>
      <c r="U229" s="4"/>
      <c r="V229" s="4"/>
      <c r="W229" s="5"/>
      <c r="X229" s="4"/>
    </row>
    <row r="230" spans="1:29" ht="16.5" customHeight="1" x14ac:dyDescent="0.25">
      <c r="A230" s="1479"/>
      <c r="B230" s="1167"/>
      <c r="C230" s="1386" t="s">
        <v>279</v>
      </c>
      <c r="D230" s="1386"/>
      <c r="E230" s="1386"/>
      <c r="F230" s="1386"/>
      <c r="G230" s="1386"/>
      <c r="H230" s="1386"/>
      <c r="I230" s="1386"/>
      <c r="J230" s="121"/>
      <c r="K230" s="541"/>
      <c r="L230" s="1135"/>
      <c r="M230" s="60"/>
      <c r="N230" s="60"/>
      <c r="U230" s="4"/>
      <c r="V230" s="4"/>
      <c r="W230" s="5"/>
      <c r="X230" s="4"/>
    </row>
    <row r="231" spans="1:29" ht="16.5" customHeight="1" x14ac:dyDescent="0.25">
      <c r="A231" s="1479"/>
      <c r="B231" s="1167"/>
      <c r="C231" s="1386"/>
      <c r="D231" s="1386"/>
      <c r="E231" s="1386"/>
      <c r="F231" s="1386"/>
      <c r="G231" s="1386"/>
      <c r="H231" s="1386"/>
      <c r="I231" s="1386"/>
      <c r="J231" s="121"/>
      <c r="K231" s="541"/>
      <c r="L231" s="1135"/>
      <c r="M231" s="60"/>
      <c r="N231" s="60"/>
      <c r="U231" s="4"/>
      <c r="V231" s="4"/>
      <c r="W231" s="5"/>
      <c r="X231" s="4"/>
    </row>
    <row r="232" spans="1:29" ht="16.5" customHeight="1" x14ac:dyDescent="0.25">
      <c r="A232" s="1479"/>
      <c r="B232" s="1167"/>
      <c r="C232" s="1386" t="s">
        <v>280</v>
      </c>
      <c r="D232" s="1386"/>
      <c r="E232" s="1386"/>
      <c r="F232" s="1386"/>
      <c r="G232" s="1386"/>
      <c r="H232" s="1386"/>
      <c r="I232" s="1386"/>
      <c r="J232" s="121"/>
      <c r="K232" s="541"/>
      <c r="L232" s="1135"/>
      <c r="M232" s="60"/>
      <c r="N232" s="60"/>
      <c r="U232" s="4"/>
      <c r="V232" s="4"/>
      <c r="W232" s="5"/>
      <c r="X232" s="4"/>
    </row>
    <row r="233" spans="1:29" ht="16.5" customHeight="1" x14ac:dyDescent="0.25">
      <c r="A233" s="912"/>
      <c r="B233" s="1167"/>
      <c r="C233" s="1386"/>
      <c r="D233" s="1386"/>
      <c r="E233" s="1386"/>
      <c r="F233" s="1386"/>
      <c r="G233" s="1386"/>
      <c r="H233" s="1386"/>
      <c r="I233" s="1386"/>
      <c r="J233" s="121"/>
      <c r="K233" s="541"/>
      <c r="L233" s="1135"/>
      <c r="M233" s="60"/>
      <c r="N233" s="60"/>
      <c r="U233" s="4"/>
      <c r="V233" s="4"/>
      <c r="W233" s="5"/>
      <c r="X233" s="4"/>
    </row>
    <row r="234" spans="1:29" ht="16.5" customHeight="1" x14ac:dyDescent="0.25">
      <c r="A234" s="912"/>
      <c r="B234" s="321"/>
      <c r="C234" s="1386" t="s">
        <v>1338</v>
      </c>
      <c r="D234" s="1386"/>
      <c r="E234" s="1386"/>
      <c r="F234" s="1386"/>
      <c r="G234" s="1386"/>
      <c r="H234" s="1386"/>
      <c r="I234" s="1597"/>
      <c r="J234" s="121"/>
      <c r="K234" s="541"/>
      <c r="L234" s="892"/>
      <c r="M234" s="60"/>
      <c r="N234" s="60"/>
      <c r="U234" s="4"/>
      <c r="V234" s="4"/>
      <c r="W234" s="5"/>
      <c r="X234" s="4"/>
    </row>
    <row r="235" spans="1:29" ht="16.5" customHeight="1" x14ac:dyDescent="0.25">
      <c r="A235" s="913"/>
      <c r="B235" s="411"/>
      <c r="C235" s="1387"/>
      <c r="D235" s="1387"/>
      <c r="E235" s="1387"/>
      <c r="F235" s="1387"/>
      <c r="G235" s="1387"/>
      <c r="H235" s="1387"/>
      <c r="I235" s="1391"/>
      <c r="J235" s="123"/>
      <c r="K235" s="543"/>
      <c r="L235" s="894"/>
      <c r="M235" s="60"/>
      <c r="N235" s="60"/>
      <c r="U235" s="4"/>
      <c r="V235" s="4"/>
      <c r="W235" s="5"/>
      <c r="X235" s="4"/>
    </row>
    <row r="236" spans="1:29" s="3" customFormat="1" ht="16.5" customHeight="1" x14ac:dyDescent="0.2">
      <c r="A236" s="1478" t="s">
        <v>1340</v>
      </c>
      <c r="B236" s="1573" t="s">
        <v>464</v>
      </c>
      <c r="C236" s="1573"/>
      <c r="D236" s="1573"/>
      <c r="E236" s="1573"/>
      <c r="F236" s="1573"/>
      <c r="G236" s="1573"/>
      <c r="H236" s="1573"/>
      <c r="I236" s="1574"/>
      <c r="J236" s="1143" t="s">
        <v>450</v>
      </c>
      <c r="K236" s="1409"/>
      <c r="L236" s="1222"/>
      <c r="M236" s="60"/>
      <c r="N236" s="60"/>
      <c r="O236" s="8"/>
      <c r="P236" s="25"/>
      <c r="Q236" s="25"/>
      <c r="R236" s="25"/>
      <c r="S236" s="25"/>
      <c r="T236" s="25"/>
      <c r="U236" s="25"/>
      <c r="V236" s="26"/>
      <c r="W236" s="680"/>
      <c r="X236" s="26"/>
      <c r="Y236" s="650"/>
      <c r="Z236" s="26"/>
      <c r="AA236" s="1003"/>
      <c r="AB236" s="26"/>
      <c r="AC236" s="968"/>
    </row>
    <row r="237" spans="1:29" s="3" customFormat="1" ht="16.5" customHeight="1" thickBot="1" x14ac:dyDescent="0.25">
      <c r="A237" s="1498"/>
      <c r="B237" s="1754"/>
      <c r="C237" s="1754"/>
      <c r="D237" s="1754"/>
      <c r="E237" s="1754"/>
      <c r="F237" s="1754"/>
      <c r="G237" s="1754"/>
      <c r="H237" s="1754"/>
      <c r="I237" s="1755"/>
      <c r="J237" s="1145"/>
      <c r="K237" s="1410"/>
      <c r="L237" s="1464"/>
      <c r="M237" s="60"/>
      <c r="N237" s="60"/>
      <c r="O237" s="27"/>
      <c r="P237" s="25"/>
      <c r="Q237" s="25"/>
      <c r="R237" s="25"/>
      <c r="S237" s="25"/>
      <c r="T237" s="25"/>
      <c r="U237" s="25"/>
      <c r="V237" s="26"/>
      <c r="W237" s="680"/>
      <c r="X237" s="26"/>
      <c r="Y237" s="650"/>
      <c r="Z237" s="26"/>
      <c r="AA237" s="1003"/>
      <c r="AB237" s="26"/>
      <c r="AC237" s="968"/>
    </row>
    <row r="238" spans="1:29" ht="16.5" customHeight="1" x14ac:dyDescent="0.2">
      <c r="A238" s="1742">
        <v>4</v>
      </c>
      <c r="B238" s="1389" t="s">
        <v>109</v>
      </c>
      <c r="C238" s="1389"/>
      <c r="D238" s="1389"/>
      <c r="E238" s="1389"/>
      <c r="F238" s="1389"/>
      <c r="G238" s="1389"/>
      <c r="H238" s="1389"/>
      <c r="I238" s="1389"/>
      <c r="J238" s="1178">
        <f>R238</f>
        <v>0</v>
      </c>
      <c r="K238" s="1496"/>
      <c r="L238" s="1400" t="str">
        <f>IF(J238&lt;0.6,"&lt;&lt; Insufficient control features","")</f>
        <v>&lt;&lt; Insufficient control features</v>
      </c>
      <c r="M238" s="57"/>
      <c r="N238" s="59" t="s">
        <v>236</v>
      </c>
      <c r="O238" s="47">
        <f>COUNTA(O240:O253)</f>
        <v>4</v>
      </c>
      <c r="P238" s="168">
        <f>IF(U238=TRUE,0,SUM(P240:P253)-V238)</f>
        <v>0</v>
      </c>
      <c r="Q238" s="13">
        <f>IF(U238=TRUE,O238,COUNTIF(Q240:Q252,TRUE))</f>
        <v>0</v>
      </c>
      <c r="R238" s="192">
        <f>IF(O238=Q238,1,ROUNDUP((P238+Q238)/O238,2))</f>
        <v>0</v>
      </c>
      <c r="S238" s="13" t="str">
        <f>IF(R238&gt;=$S$13,"Y","N")</f>
        <v>N</v>
      </c>
      <c r="U238" s="34"/>
      <c r="V238" s="571">
        <f>COUNTIF(V240:V253,"TRUE")</f>
        <v>0</v>
      </c>
      <c r="W238" s="564" t="str">
        <f>W240&amp;W243&amp;W250&amp;W252</f>
        <v/>
      </c>
      <c r="X238" s="564" t="str">
        <f>X240&amp;X243&amp;X250&amp;X252</f>
        <v xml:space="preserve">P4.1, P4.2, P4.3, P4.4, </v>
      </c>
      <c r="Y238" s="648"/>
      <c r="Z238" s="2"/>
      <c r="AB238" s="2"/>
    </row>
    <row r="239" spans="1:29" ht="16.5" customHeight="1" x14ac:dyDescent="0.25">
      <c r="A239" s="1743"/>
      <c r="B239" s="1390"/>
      <c r="C239" s="1390"/>
      <c r="D239" s="1390"/>
      <c r="E239" s="1390"/>
      <c r="F239" s="1390"/>
      <c r="G239" s="1390"/>
      <c r="H239" s="1390"/>
      <c r="I239" s="1390"/>
      <c r="J239" s="1395"/>
      <c r="K239" s="1497"/>
      <c r="L239" s="1401"/>
      <c r="M239" s="57"/>
      <c r="N239" s="57"/>
      <c r="O239" s="4"/>
      <c r="R239" s="92"/>
      <c r="S239" s="92"/>
      <c r="T239" s="92"/>
      <c r="U239" s="92"/>
      <c r="Y239" s="648"/>
      <c r="Z239" s="2"/>
      <c r="AB239" s="2"/>
    </row>
    <row r="240" spans="1:29" ht="16.5" customHeight="1" x14ac:dyDescent="0.25">
      <c r="A240" s="1740">
        <v>4.0999999999999996</v>
      </c>
      <c r="B240" s="1567" t="s">
        <v>301</v>
      </c>
      <c r="C240" s="1567"/>
      <c r="D240" s="1567"/>
      <c r="E240" s="1567"/>
      <c r="F240" s="1567"/>
      <c r="G240" s="1567"/>
      <c r="H240" s="1567"/>
      <c r="I240" s="1567"/>
      <c r="J240" s="119"/>
      <c r="K240" s="120"/>
      <c r="L240" s="1236"/>
      <c r="M240" s="60"/>
      <c r="N240" s="243" t="s">
        <v>610</v>
      </c>
      <c r="O240" s="31" t="b">
        <v>0</v>
      </c>
      <c r="P240" s="230">
        <f>IF(O240=TRUE,1,0)</f>
        <v>0</v>
      </c>
      <c r="Q240" s="31"/>
      <c r="U240" s="4"/>
      <c r="V240" s="4"/>
      <c r="W240" s="679" t="str">
        <f>IF(OR(Q240=TRUE,R240="NA"),CONCATENATE(N240," "),"")</f>
        <v/>
      </c>
      <c r="X240" s="562" t="str">
        <f>IF(OR(O240=TRUE,Q240=TRUE,R240="NA"),"",CONCATENATE(N240," "))</f>
        <v xml:space="preserve">P4.1, </v>
      </c>
    </row>
    <row r="241" spans="1:29" ht="16.5" customHeight="1" x14ac:dyDescent="0.25">
      <c r="A241" s="1479"/>
      <c r="B241" s="1209"/>
      <c r="C241" s="1209"/>
      <c r="D241" s="1209"/>
      <c r="E241" s="1209"/>
      <c r="F241" s="1209"/>
      <c r="G241" s="1209"/>
      <c r="H241" s="1209"/>
      <c r="I241" s="1209"/>
      <c r="J241" s="121"/>
      <c r="K241" s="122"/>
      <c r="L241" s="1237"/>
      <c r="M241" s="60"/>
      <c r="N241" s="243"/>
      <c r="O241" s="31"/>
      <c r="P241" s="31"/>
      <c r="Q241" s="31"/>
      <c r="U241" s="4"/>
      <c r="V241" s="4"/>
      <c r="W241" s="5"/>
      <c r="X241" s="4"/>
    </row>
    <row r="242" spans="1:29" ht="16.5" customHeight="1" x14ac:dyDescent="0.25">
      <c r="A242" s="1480"/>
      <c r="B242" s="1483"/>
      <c r="C242" s="1483"/>
      <c r="D242" s="1483"/>
      <c r="E242" s="1483"/>
      <c r="F242" s="1483"/>
      <c r="G242" s="1483"/>
      <c r="H242" s="1483"/>
      <c r="I242" s="1483"/>
      <c r="J242" s="123"/>
      <c r="K242" s="124"/>
      <c r="L242" s="1237"/>
      <c r="M242" s="60"/>
      <c r="N242" s="243"/>
      <c r="O242" s="31"/>
      <c r="P242" s="31"/>
      <c r="Q242" s="31"/>
      <c r="U242" s="4"/>
      <c r="V242" s="4"/>
      <c r="W242" s="5"/>
      <c r="X242" s="4"/>
    </row>
    <row r="243" spans="1:29" ht="16.5" customHeight="1" x14ac:dyDescent="0.25">
      <c r="A243" s="1479">
        <v>4.2</v>
      </c>
      <c r="B243" s="1209" t="s">
        <v>110</v>
      </c>
      <c r="C243" s="1209"/>
      <c r="D243" s="1209"/>
      <c r="E243" s="1209"/>
      <c r="F243" s="1209"/>
      <c r="G243" s="1209"/>
      <c r="H243" s="1209"/>
      <c r="I243" s="1209"/>
      <c r="J243" s="121"/>
      <c r="K243" s="122"/>
      <c r="L243" s="1222"/>
      <c r="M243" s="60"/>
      <c r="N243" s="243" t="s">
        <v>611</v>
      </c>
      <c r="O243" s="31" t="b">
        <v>0</v>
      </c>
      <c r="P243" s="230">
        <f>IF(O243=TRUE,1,0)</f>
        <v>0</v>
      </c>
      <c r="Q243" s="31"/>
      <c r="U243" s="4"/>
      <c r="V243" s="4"/>
      <c r="W243" s="679" t="str">
        <f>IF(OR(Q243=TRUE,R243="NA"),CONCATENATE(N243," "),"")</f>
        <v/>
      </c>
      <c r="X243" s="562" t="str">
        <f>IF(OR(O243=TRUE,Q243=TRUE,R243="NA"),"",CONCATENATE(N243," "))</f>
        <v xml:space="preserve">P4.2, </v>
      </c>
    </row>
    <row r="244" spans="1:29" ht="16.5" customHeight="1" x14ac:dyDescent="0.25">
      <c r="A244" s="1479"/>
      <c r="B244" s="1209"/>
      <c r="C244" s="1209"/>
      <c r="D244" s="1209"/>
      <c r="E244" s="1209"/>
      <c r="F244" s="1209"/>
      <c r="G244" s="1209"/>
      <c r="H244" s="1209"/>
      <c r="I244" s="1209"/>
      <c r="J244" s="121"/>
      <c r="K244" s="122"/>
      <c r="L244" s="1223"/>
      <c r="M244" s="60"/>
      <c r="N244" s="243"/>
      <c r="O244" s="31"/>
      <c r="P244" s="31"/>
      <c r="Q244" s="31"/>
      <c r="U244" s="4"/>
      <c r="V244" s="4"/>
      <c r="W244" s="5"/>
      <c r="X244" s="4"/>
    </row>
    <row r="245" spans="1:29" ht="16.5" customHeight="1" x14ac:dyDescent="0.25">
      <c r="A245" s="1479"/>
      <c r="B245" s="321" t="s">
        <v>0</v>
      </c>
      <c r="C245" s="1732" t="s">
        <v>281</v>
      </c>
      <c r="D245" s="1732"/>
      <c r="E245" s="1732"/>
      <c r="F245" s="1732"/>
      <c r="G245" s="1732"/>
      <c r="H245" s="1732"/>
      <c r="I245" s="1732"/>
      <c r="J245" s="121"/>
      <c r="K245" s="122"/>
      <c r="L245" s="1223"/>
      <c r="M245" s="60"/>
      <c r="N245" s="243"/>
      <c r="O245" s="31"/>
      <c r="P245" s="31"/>
      <c r="Q245" s="31"/>
      <c r="U245" s="4"/>
      <c r="V245" s="4"/>
      <c r="W245" s="5"/>
      <c r="X245" s="4"/>
    </row>
    <row r="246" spans="1:29" ht="16.5" customHeight="1" x14ac:dyDescent="0.25">
      <c r="A246" s="1479"/>
      <c r="B246" s="1167" t="s">
        <v>1</v>
      </c>
      <c r="C246" s="1475" t="s">
        <v>492</v>
      </c>
      <c r="D246" s="1475"/>
      <c r="E246" s="1475"/>
      <c r="F246" s="1475"/>
      <c r="G246" s="1475"/>
      <c r="H246" s="1475"/>
      <c r="I246" s="1475"/>
      <c r="J246" s="121"/>
      <c r="K246" s="122"/>
      <c r="L246" s="1223"/>
      <c r="M246" s="60"/>
      <c r="N246" s="243"/>
      <c r="O246" s="31"/>
      <c r="P246" s="31"/>
      <c r="Q246" s="31"/>
      <c r="U246" s="4"/>
      <c r="V246" s="4"/>
      <c r="W246" s="5"/>
      <c r="X246" s="4"/>
    </row>
    <row r="247" spans="1:29" ht="16.5" customHeight="1" x14ac:dyDescent="0.25">
      <c r="A247" s="1479"/>
      <c r="B247" s="1167"/>
      <c r="C247" s="1475"/>
      <c r="D247" s="1475"/>
      <c r="E247" s="1475"/>
      <c r="F247" s="1475"/>
      <c r="G247" s="1475"/>
      <c r="H247" s="1475"/>
      <c r="I247" s="1475"/>
      <c r="J247" s="121"/>
      <c r="K247" s="122"/>
      <c r="L247" s="1223"/>
      <c r="M247" s="60"/>
      <c r="N247" s="243"/>
      <c r="O247" s="31"/>
      <c r="P247" s="31"/>
      <c r="Q247" s="31"/>
      <c r="U247" s="4"/>
      <c r="V247" s="4"/>
      <c r="W247" s="5"/>
      <c r="X247" s="4"/>
    </row>
    <row r="248" spans="1:29" ht="16.5" customHeight="1" x14ac:dyDescent="0.25">
      <c r="A248" s="1479"/>
      <c r="B248" s="355" t="s">
        <v>3</v>
      </c>
      <c r="C248" s="1732" t="s">
        <v>282</v>
      </c>
      <c r="D248" s="1732"/>
      <c r="E248" s="1732"/>
      <c r="F248" s="1732"/>
      <c r="G248" s="1732"/>
      <c r="H248" s="1732"/>
      <c r="I248" s="1732"/>
      <c r="J248" s="121"/>
      <c r="K248" s="122"/>
      <c r="L248" s="1223"/>
      <c r="M248" s="60"/>
      <c r="N248" s="243"/>
      <c r="O248" s="31"/>
      <c r="P248" s="31"/>
      <c r="Q248" s="31"/>
      <c r="U248" s="4"/>
      <c r="V248" s="4"/>
      <c r="W248" s="5"/>
      <c r="X248" s="4"/>
    </row>
    <row r="249" spans="1:29" ht="16.5" customHeight="1" x14ac:dyDescent="0.25">
      <c r="A249" s="405"/>
      <c r="B249" s="406" t="s">
        <v>4</v>
      </c>
      <c r="C249" s="1797" t="s">
        <v>283</v>
      </c>
      <c r="D249" s="1797"/>
      <c r="E249" s="1797"/>
      <c r="F249" s="1797"/>
      <c r="G249" s="1797"/>
      <c r="H249" s="1797"/>
      <c r="I249" s="1797"/>
      <c r="J249" s="121"/>
      <c r="K249" s="122"/>
      <c r="L249" s="1224"/>
      <c r="M249" s="60"/>
      <c r="N249" s="243"/>
      <c r="O249" s="31"/>
      <c r="P249" s="31"/>
      <c r="Q249" s="31"/>
      <c r="U249" s="4"/>
      <c r="V249" s="4"/>
      <c r="W249" s="5"/>
      <c r="X249" s="4"/>
    </row>
    <row r="250" spans="1:29" ht="16.5" customHeight="1" x14ac:dyDescent="0.25">
      <c r="A250" s="1376">
        <v>4.3</v>
      </c>
      <c r="B250" s="1209" t="s">
        <v>111</v>
      </c>
      <c r="C250" s="1209"/>
      <c r="D250" s="1209"/>
      <c r="E250" s="1209"/>
      <c r="F250" s="1209"/>
      <c r="G250" s="1209"/>
      <c r="H250" s="1209"/>
      <c r="I250" s="1209"/>
      <c r="J250" s="125"/>
      <c r="K250" s="126"/>
      <c r="L250" s="1237"/>
      <c r="M250" s="60"/>
      <c r="N250" s="243" t="s">
        <v>612</v>
      </c>
      <c r="O250" s="31" t="b">
        <v>0</v>
      </c>
      <c r="P250" s="230">
        <f>IF(O250=TRUE,1,0)</f>
        <v>0</v>
      </c>
      <c r="Q250" s="31"/>
      <c r="U250" s="4"/>
      <c r="V250" s="4"/>
      <c r="W250" s="679" t="str">
        <f>IF(OR(Q250=TRUE,R250="NA"),CONCATENATE(N250," "),"")</f>
        <v/>
      </c>
      <c r="X250" s="562" t="str">
        <f>IF(OR(O250=TRUE,Q250=TRUE,R250="NA"),"",CONCATENATE(N250," "))</f>
        <v xml:space="preserve">P4.3, </v>
      </c>
    </row>
    <row r="251" spans="1:29" ht="16.5" customHeight="1" x14ac:dyDescent="0.25">
      <c r="A251" s="1376"/>
      <c r="B251" s="1483"/>
      <c r="C251" s="1483"/>
      <c r="D251" s="1483"/>
      <c r="E251" s="1483"/>
      <c r="F251" s="1483"/>
      <c r="G251" s="1483"/>
      <c r="H251" s="1483"/>
      <c r="I251" s="1483"/>
      <c r="J251" s="123"/>
      <c r="K251" s="124"/>
      <c r="L251" s="1237"/>
      <c r="M251" s="60"/>
      <c r="N251" s="243"/>
      <c r="O251" s="31"/>
      <c r="P251" s="31"/>
      <c r="Q251" s="31"/>
      <c r="U251" s="4"/>
      <c r="V251" s="4"/>
      <c r="W251" s="5"/>
      <c r="X251" s="4"/>
    </row>
    <row r="252" spans="1:29" ht="16.5" customHeight="1" x14ac:dyDescent="0.25">
      <c r="A252" s="1480">
        <v>4.4000000000000004</v>
      </c>
      <c r="B252" s="1209" t="s">
        <v>112</v>
      </c>
      <c r="C252" s="1209"/>
      <c r="D252" s="1209"/>
      <c r="E252" s="1209"/>
      <c r="F252" s="1209"/>
      <c r="G252" s="1209"/>
      <c r="H252" s="1209"/>
      <c r="I252" s="1209"/>
      <c r="J252" s="121"/>
      <c r="K252" s="122"/>
      <c r="L252" s="1237"/>
      <c r="M252" s="60"/>
      <c r="N252" s="243" t="s">
        <v>613</v>
      </c>
      <c r="O252" s="31" t="b">
        <v>0</v>
      </c>
      <c r="P252" s="230">
        <f>IF(O252=TRUE,1,0)</f>
        <v>0</v>
      </c>
      <c r="Q252" s="31"/>
      <c r="U252" s="4"/>
      <c r="V252" s="4"/>
      <c r="W252" s="679" t="str">
        <f>IF(OR(Q252=TRUE,R252="NA"),CONCATENATE(N252," "),"")</f>
        <v/>
      </c>
      <c r="X252" s="562" t="str">
        <f>IF(OR(O252=TRUE,Q252=TRUE,R252="NA"),"",CONCATENATE(N252," "))</f>
        <v xml:space="preserve">P4.4, </v>
      </c>
    </row>
    <row r="253" spans="1:29" ht="16.5" customHeight="1" x14ac:dyDescent="0.25">
      <c r="A253" s="1376"/>
      <c r="B253" s="1483"/>
      <c r="C253" s="1483"/>
      <c r="D253" s="1483"/>
      <c r="E253" s="1483"/>
      <c r="F253" s="1483"/>
      <c r="G253" s="1483"/>
      <c r="H253" s="1483"/>
      <c r="I253" s="1483"/>
      <c r="J253" s="121"/>
      <c r="K253" s="122"/>
      <c r="L253" s="1237"/>
      <c r="M253" s="60"/>
      <c r="N253" s="60"/>
      <c r="O253" s="31"/>
      <c r="P253" s="31"/>
      <c r="Q253" s="31"/>
      <c r="U253" s="4"/>
      <c r="V253" s="4"/>
      <c r="W253" s="5"/>
      <c r="X253" s="4"/>
    </row>
    <row r="254" spans="1:29" ht="16.5" customHeight="1" x14ac:dyDescent="0.25">
      <c r="A254" s="1478">
        <v>4.5</v>
      </c>
      <c r="B254" s="1240" t="s">
        <v>464</v>
      </c>
      <c r="C254" s="1240"/>
      <c r="D254" s="1240"/>
      <c r="E254" s="1240"/>
      <c r="F254" s="1240"/>
      <c r="G254" s="1240"/>
      <c r="H254" s="1240"/>
      <c r="I254" s="1241"/>
      <c r="J254" s="1143" t="s">
        <v>450</v>
      </c>
      <c r="K254" s="1409"/>
      <c r="L254" s="1237"/>
      <c r="M254" s="60"/>
      <c r="N254" s="60"/>
      <c r="O254" s="31"/>
      <c r="P254" s="31"/>
      <c r="Q254" s="31"/>
      <c r="U254" s="4"/>
      <c r="AC254" s="968"/>
    </row>
    <row r="255" spans="1:29" ht="16.5" customHeight="1" thickBot="1" x14ac:dyDescent="0.3">
      <c r="A255" s="1498"/>
      <c r="B255" s="1242"/>
      <c r="C255" s="1242"/>
      <c r="D255" s="1242"/>
      <c r="E255" s="1242"/>
      <c r="F255" s="1242"/>
      <c r="G255" s="1242"/>
      <c r="H255" s="1242"/>
      <c r="I255" s="1243"/>
      <c r="J255" s="1145"/>
      <c r="K255" s="1410"/>
      <c r="L255" s="1398"/>
      <c r="M255" s="60"/>
      <c r="N255" s="60"/>
      <c r="U255" s="4"/>
      <c r="AC255" s="968"/>
    </row>
    <row r="256" spans="1:29" s="21" customFormat="1" ht="16.5" customHeight="1" x14ac:dyDescent="0.2">
      <c r="A256" s="1624" t="s">
        <v>113</v>
      </c>
      <c r="B256" s="1625"/>
      <c r="C256" s="1625"/>
      <c r="D256" s="1625"/>
      <c r="E256" s="1625"/>
      <c r="F256" s="1625"/>
      <c r="G256" s="1625"/>
      <c r="H256" s="1625"/>
      <c r="I256" s="1625"/>
      <c r="J256" s="1598" t="str">
        <f>IF(AND(U258=TRUE,COUNTIF(O260:O277,TRUE)&gt;0),"Check selection!","")</f>
        <v/>
      </c>
      <c r="K256" s="1598"/>
      <c r="L256" s="1599"/>
      <c r="M256" s="97"/>
      <c r="N256" s="85" t="s">
        <v>234</v>
      </c>
      <c r="O256" s="41">
        <f>O258</f>
        <v>6</v>
      </c>
      <c r="P256" s="41">
        <f t="shared" ref="P256:Q256" si="4">P258</f>
        <v>0</v>
      </c>
      <c r="Q256" s="41">
        <f t="shared" si="4"/>
        <v>0</v>
      </c>
      <c r="R256" s="191">
        <f>(P256+Q256)/O256</f>
        <v>0</v>
      </c>
      <c r="S256" s="41">
        <f>COUNTIF(S258,"Y")</f>
        <v>0</v>
      </c>
      <c r="T256" s="41">
        <f>COUNTA(S258)</f>
        <v>1</v>
      </c>
      <c r="U256" s="41">
        <f>COUNTIF(U258,"true")</f>
        <v>0</v>
      </c>
      <c r="V256" s="41">
        <f t="shared" ref="V256" si="5">V258</f>
        <v>0</v>
      </c>
      <c r="W256" s="5"/>
      <c r="X256" s="8"/>
      <c r="Y256" s="655"/>
      <c r="AA256" s="1000"/>
    </row>
    <row r="257" spans="1:27" s="21" customFormat="1" ht="16.5" customHeight="1" x14ac:dyDescent="0.25">
      <c r="A257" s="1626"/>
      <c r="B257" s="1627"/>
      <c r="C257" s="1627"/>
      <c r="D257" s="1627"/>
      <c r="E257" s="1627"/>
      <c r="F257" s="1627"/>
      <c r="G257" s="1627"/>
      <c r="H257" s="1627"/>
      <c r="I257" s="1627"/>
      <c r="J257" s="497"/>
      <c r="K257" s="296" t="s">
        <v>225</v>
      </c>
      <c r="L257" s="315"/>
      <c r="M257" s="98"/>
      <c r="N257" s="98"/>
      <c r="O257" s="29"/>
      <c r="P257" s="89"/>
      <c r="Q257" s="30"/>
      <c r="R257" s="30"/>
      <c r="S257" s="30"/>
      <c r="T257" s="30"/>
      <c r="U257" s="30"/>
      <c r="V257" s="89"/>
      <c r="W257" s="278"/>
      <c r="X257" s="89"/>
      <c r="Y257" s="655"/>
      <c r="AA257" s="1000"/>
    </row>
    <row r="258" spans="1:27" s="22" customFormat="1" ht="16.5" customHeight="1" x14ac:dyDescent="0.2">
      <c r="A258" s="1762" t="s">
        <v>208</v>
      </c>
      <c r="B258" s="1388" t="s">
        <v>114</v>
      </c>
      <c r="C258" s="1388"/>
      <c r="D258" s="1388"/>
      <c r="E258" s="1388"/>
      <c r="F258" s="1388"/>
      <c r="G258" s="1388"/>
      <c r="H258" s="1388"/>
      <c r="I258" s="1388"/>
      <c r="J258" s="1151">
        <f>R258</f>
        <v>0</v>
      </c>
      <c r="K258" s="1392"/>
      <c r="L258" s="1399" t="str">
        <f>IF(J258&lt;0.6,"&lt;&lt; Insufficient control features","")</f>
        <v>&lt;&lt; Insufficient control features</v>
      </c>
      <c r="M258" s="64"/>
      <c r="N258" s="59" t="s">
        <v>236</v>
      </c>
      <c r="O258" s="47">
        <f>COUNTA(O260:O278)</f>
        <v>6</v>
      </c>
      <c r="P258" s="168">
        <f>IF(U258=TRUE,0,SUM(P260:P278)-V258)</f>
        <v>0</v>
      </c>
      <c r="Q258" s="13">
        <f>IF(U258=TRUE,O258,COUNTIF(Q260:Q278,TRUE))</f>
        <v>0</v>
      </c>
      <c r="R258" s="192">
        <f>IF(O258=Q258,1,ROUNDUP((P258+Q258)/O258,2))</f>
        <v>0</v>
      </c>
      <c r="S258" s="13" t="str">
        <f>IF(R258&gt;=$S$13,"Y","N")</f>
        <v>N</v>
      </c>
      <c r="T258" s="4"/>
      <c r="U258" s="51" t="b">
        <v>0</v>
      </c>
      <c r="V258" s="571">
        <f>COUNTIF(V260:V278,"TRUE")</f>
        <v>0</v>
      </c>
      <c r="W258" s="564" t="str">
        <f>W260&amp;W262&amp;W265&amp;W268&amp;W271&amp;W277</f>
        <v/>
      </c>
      <c r="X258" s="564" t="str">
        <f>X260&amp;X262&amp;X265&amp;X268&amp;X271&amp;X277</f>
        <v xml:space="preserve">P5.1, P5.2, P5.3, P5.4, P5.5, P5.6, </v>
      </c>
      <c r="Y258" s="656"/>
      <c r="AA258" s="1000"/>
    </row>
    <row r="259" spans="1:27" s="22" customFormat="1" ht="16.5" customHeight="1" x14ac:dyDescent="0.2">
      <c r="A259" s="1763"/>
      <c r="B259" s="1390"/>
      <c r="C259" s="1390"/>
      <c r="D259" s="1390"/>
      <c r="E259" s="1390"/>
      <c r="F259" s="1390"/>
      <c r="G259" s="1390"/>
      <c r="H259" s="1390"/>
      <c r="I259" s="1390"/>
      <c r="J259" s="1395"/>
      <c r="K259" s="1396"/>
      <c r="L259" s="1401"/>
      <c r="M259" s="64"/>
      <c r="N259" s="64"/>
      <c r="O259" s="66"/>
      <c r="P259" s="66"/>
      <c r="Q259" s="66"/>
      <c r="R259" s="6"/>
      <c r="S259" s="87"/>
      <c r="T259" s="87"/>
      <c r="U259" s="87"/>
      <c r="W259" s="267"/>
      <c r="Y259" s="656"/>
      <c r="AA259" s="1000"/>
    </row>
    <row r="260" spans="1:27" s="22" customFormat="1" ht="16.5" customHeight="1" x14ac:dyDescent="0.2">
      <c r="A260" s="1799">
        <v>5.0999999999999996</v>
      </c>
      <c r="B260" s="1736" t="s">
        <v>1048</v>
      </c>
      <c r="C260" s="1736"/>
      <c r="D260" s="1736"/>
      <c r="E260" s="1736"/>
      <c r="F260" s="1736"/>
      <c r="G260" s="1736"/>
      <c r="H260" s="1736"/>
      <c r="I260" s="1736"/>
      <c r="J260" s="119"/>
      <c r="K260" s="120"/>
      <c r="L260" s="1236"/>
      <c r="M260" s="65"/>
      <c r="N260" s="244" t="s">
        <v>614</v>
      </c>
      <c r="O260" s="66" t="b">
        <v>0</v>
      </c>
      <c r="P260" s="230">
        <f>IF(O260=TRUE,1,0)</f>
        <v>0</v>
      </c>
      <c r="Q260" s="581"/>
      <c r="R260" s="566" t="str">
        <f>IF(AND($Q$258&gt;0,$Q$258=$O$258),"NA","")</f>
        <v/>
      </c>
      <c r="S260" s="6"/>
      <c r="T260" s="6"/>
      <c r="U260" s="6"/>
      <c r="V260" s="4"/>
      <c r="W260" s="679" t="str">
        <f>IF(OR(Q260=TRUE,R260="NA"),CONCATENATE(N260," "),"")</f>
        <v/>
      </c>
      <c r="X260" s="562" t="str">
        <f>IF(OR(O260=TRUE,Q260=TRUE,R260="NA"),"",CONCATENATE(N260," "))</f>
        <v xml:space="preserve">P5.1, </v>
      </c>
      <c r="Y260" s="656" t="s">
        <v>940</v>
      </c>
      <c r="Z260" s="22" t="s">
        <v>833</v>
      </c>
      <c r="AA260" s="1000"/>
    </row>
    <row r="261" spans="1:27" s="22" customFormat="1" ht="16.5" customHeight="1" x14ac:dyDescent="0.2">
      <c r="A261" s="1474"/>
      <c r="B261" s="1387"/>
      <c r="C261" s="1387"/>
      <c r="D261" s="1387"/>
      <c r="E261" s="1387"/>
      <c r="F261" s="1387"/>
      <c r="G261" s="1387"/>
      <c r="H261" s="1387"/>
      <c r="I261" s="1387"/>
      <c r="J261" s="123"/>
      <c r="K261" s="124"/>
      <c r="L261" s="1237"/>
      <c r="M261" s="65"/>
      <c r="N261" s="244"/>
      <c r="O261" s="66"/>
      <c r="P261" s="66"/>
      <c r="Q261" s="66"/>
      <c r="R261" s="6"/>
      <c r="S261" s="6"/>
      <c r="T261" s="6"/>
      <c r="U261" s="6"/>
      <c r="V261" s="4"/>
      <c r="W261" s="5"/>
      <c r="X261" s="4"/>
      <c r="Y261" s="656"/>
      <c r="AA261" s="1000"/>
    </row>
    <row r="262" spans="1:27" s="22" customFormat="1" ht="16.5" customHeight="1" x14ac:dyDescent="0.2">
      <c r="A262" s="1238">
        <v>5.2</v>
      </c>
      <c r="B262" s="1126" t="s">
        <v>1049</v>
      </c>
      <c r="C262" s="1126"/>
      <c r="D262" s="1126"/>
      <c r="E262" s="1126"/>
      <c r="F262" s="1126"/>
      <c r="G262" s="1126"/>
      <c r="H262" s="1126"/>
      <c r="I262" s="1126"/>
      <c r="J262" s="125"/>
      <c r="K262" s="126"/>
      <c r="L262" s="1222"/>
      <c r="M262" s="65"/>
      <c r="N262" s="244" t="s">
        <v>615</v>
      </c>
      <c r="O262" s="66" t="b">
        <v>0</v>
      </c>
      <c r="P262" s="230">
        <f>IF(O262=TRUE,1,0)</f>
        <v>0</v>
      </c>
      <c r="Q262" s="582" t="b">
        <v>0</v>
      </c>
      <c r="R262" s="566" t="str">
        <f>IF(AND($Q$258&gt;0,$Q$258=$O$258),"NA","")</f>
        <v/>
      </c>
      <c r="S262" s="6"/>
      <c r="T262" s="6"/>
      <c r="U262" s="6"/>
      <c r="V262" s="152" t="str">
        <f>IF(AND(O262=TRUE,Q262=TRUE),TRUE,"")</f>
        <v/>
      </c>
      <c r="W262" s="679" t="str">
        <f>IF(OR(Q262=TRUE,R262="NA"),CONCATENATE(N262," "),"")</f>
        <v/>
      </c>
      <c r="X262" s="562" t="str">
        <f>IF(OR(O262=TRUE,Q262=TRUE,R262="NA"),"",CONCATENATE(N262," "))</f>
        <v xml:space="preserve">P5.2, </v>
      </c>
      <c r="Y262" s="648" t="s">
        <v>955</v>
      </c>
      <c r="Z262" s="22" t="s">
        <v>833</v>
      </c>
      <c r="AA262" s="1000"/>
    </row>
    <row r="263" spans="1:27" s="22" customFormat="1" ht="16.5" customHeight="1" x14ac:dyDescent="0.2">
      <c r="A263" s="1620"/>
      <c r="B263" s="1386"/>
      <c r="C263" s="1386"/>
      <c r="D263" s="1386"/>
      <c r="E263" s="1386"/>
      <c r="F263" s="1386"/>
      <c r="G263" s="1386"/>
      <c r="H263" s="1386"/>
      <c r="I263" s="1386"/>
      <c r="J263" s="121"/>
      <c r="K263" s="122"/>
      <c r="L263" s="1223"/>
      <c r="M263" s="65"/>
      <c r="N263" s="244"/>
      <c r="O263" s="66"/>
      <c r="P263" s="66"/>
      <c r="Q263" s="66"/>
      <c r="R263" s="6"/>
      <c r="S263" s="6"/>
      <c r="T263" s="6"/>
      <c r="U263" s="6"/>
      <c r="V263" s="4"/>
      <c r="W263" s="5"/>
      <c r="X263" s="4"/>
      <c r="Y263" s="656"/>
      <c r="AA263" s="1000"/>
    </row>
    <row r="264" spans="1:27" s="22" customFormat="1" ht="16.5" customHeight="1" x14ac:dyDescent="0.2">
      <c r="A264" s="1474"/>
      <c r="B264" s="1387"/>
      <c r="C264" s="1387"/>
      <c r="D264" s="1387"/>
      <c r="E264" s="1387"/>
      <c r="F264" s="1387"/>
      <c r="G264" s="1387"/>
      <c r="H264" s="1387"/>
      <c r="I264" s="1387"/>
      <c r="J264" s="162" t="str">
        <f>IF(V262=TRUE,"! Select only one","")</f>
        <v/>
      </c>
      <c r="K264" s="163"/>
      <c r="L264" s="1224"/>
      <c r="M264" s="65"/>
      <c r="N264" s="244"/>
      <c r="O264" s="66"/>
      <c r="P264" s="66"/>
      <c r="Q264" s="66"/>
      <c r="R264" s="6"/>
      <c r="S264" s="6"/>
      <c r="T264" s="6"/>
      <c r="U264" s="6"/>
      <c r="V264" s="4"/>
      <c r="W264" s="5"/>
      <c r="X264" s="4"/>
      <c r="Y264" s="656"/>
      <c r="AA264" s="1000"/>
    </row>
    <row r="265" spans="1:27" s="22" customFormat="1" ht="16.5" customHeight="1" x14ac:dyDescent="0.2">
      <c r="A265" s="1238">
        <v>5.3</v>
      </c>
      <c r="B265" s="1126" t="s">
        <v>1050</v>
      </c>
      <c r="C265" s="1126"/>
      <c r="D265" s="1126"/>
      <c r="E265" s="1126"/>
      <c r="F265" s="1126"/>
      <c r="G265" s="1126"/>
      <c r="H265" s="1126"/>
      <c r="I265" s="1126"/>
      <c r="J265" s="125"/>
      <c r="K265" s="126"/>
      <c r="L265" s="1237"/>
      <c r="M265" s="65"/>
      <c r="N265" s="244" t="s">
        <v>616</v>
      </c>
      <c r="O265" s="66" t="b">
        <v>0</v>
      </c>
      <c r="P265" s="230">
        <f>IF(O265=TRUE,1,0)</f>
        <v>0</v>
      </c>
      <c r="Q265" s="581"/>
      <c r="R265" s="566" t="str">
        <f>IF(AND($Q$258&gt;0,$Q$258=$O$258),"NA","")</f>
        <v/>
      </c>
      <c r="S265" s="6"/>
      <c r="T265" s="6"/>
      <c r="U265" s="6"/>
      <c r="V265" s="4"/>
      <c r="W265" s="679" t="str">
        <f>IF(OR(Q265=TRUE,R265="NA"),CONCATENATE(N265," "),"")</f>
        <v/>
      </c>
      <c r="X265" s="562" t="str">
        <f>IF(OR(O265=TRUE,Q265=TRUE,R265="NA"),"",CONCATENATE(N265," "))</f>
        <v xml:space="preserve">P5.3, </v>
      </c>
      <c r="Y265" s="656" t="s">
        <v>940</v>
      </c>
      <c r="Z265" s="22" t="s">
        <v>833</v>
      </c>
      <c r="AA265" s="1000"/>
    </row>
    <row r="266" spans="1:27" s="22" customFormat="1" ht="16.5" customHeight="1" x14ac:dyDescent="0.2">
      <c r="A266" s="1620"/>
      <c r="B266" s="1386"/>
      <c r="C266" s="1386"/>
      <c r="D266" s="1386"/>
      <c r="E266" s="1386"/>
      <c r="F266" s="1386"/>
      <c r="G266" s="1386"/>
      <c r="H266" s="1386"/>
      <c r="I266" s="1386"/>
      <c r="J266" s="121"/>
      <c r="K266" s="122"/>
      <c r="L266" s="1237"/>
      <c r="M266" s="65"/>
      <c r="N266" s="244"/>
      <c r="O266" s="66"/>
      <c r="P266" s="66"/>
      <c r="Q266" s="66"/>
      <c r="R266" s="6"/>
      <c r="S266" s="6"/>
      <c r="T266" s="6"/>
      <c r="U266" s="6"/>
      <c r="V266" s="4"/>
      <c r="W266" s="5"/>
      <c r="X266" s="4"/>
      <c r="Y266" s="656"/>
      <c r="AA266" s="1000"/>
    </row>
    <row r="267" spans="1:27" s="22" customFormat="1" ht="16.5" customHeight="1" x14ac:dyDescent="0.2">
      <c r="A267" s="1474"/>
      <c r="B267" s="1387"/>
      <c r="C267" s="1387"/>
      <c r="D267" s="1387"/>
      <c r="E267" s="1387"/>
      <c r="F267" s="1387"/>
      <c r="G267" s="1387"/>
      <c r="H267" s="1387"/>
      <c r="I267" s="1387"/>
      <c r="J267" s="123"/>
      <c r="K267" s="124"/>
      <c r="L267" s="1237"/>
      <c r="M267" s="65"/>
      <c r="N267" s="244"/>
      <c r="O267" s="66"/>
      <c r="P267" s="66"/>
      <c r="Q267" s="66"/>
      <c r="R267" s="6"/>
      <c r="S267" s="6"/>
      <c r="T267" s="6"/>
      <c r="U267" s="6"/>
      <c r="V267" s="4"/>
      <c r="W267" s="5"/>
      <c r="X267" s="4"/>
      <c r="Y267" s="656"/>
      <c r="AA267" s="1000"/>
    </row>
    <row r="268" spans="1:27" s="22" customFormat="1" ht="16.5" customHeight="1" x14ac:dyDescent="0.2">
      <c r="A268" s="1348">
        <v>5.4</v>
      </c>
      <c r="B268" s="1126" t="s">
        <v>1051</v>
      </c>
      <c r="C268" s="1126"/>
      <c r="D268" s="1126"/>
      <c r="E268" s="1126"/>
      <c r="F268" s="1126"/>
      <c r="G268" s="1126"/>
      <c r="H268" s="1126"/>
      <c r="I268" s="1126"/>
      <c r="J268" s="125"/>
      <c r="K268" s="126"/>
      <c r="L268" s="1237"/>
      <c r="M268" s="65"/>
      <c r="N268" s="244" t="s">
        <v>706</v>
      </c>
      <c r="O268" s="66" t="b">
        <v>0</v>
      </c>
      <c r="P268" s="230">
        <f>IF(O268=TRUE,1,0)</f>
        <v>0</v>
      </c>
      <c r="Q268" s="581"/>
      <c r="R268" s="566" t="str">
        <f>IF(AND($Q$258&gt;0,$Q$258=$O$258),"NA","")</f>
        <v/>
      </c>
      <c r="S268" s="6"/>
      <c r="T268" s="6"/>
      <c r="U268" s="6"/>
      <c r="V268" s="4"/>
      <c r="W268" s="679" t="str">
        <f>IF(OR(Q268=TRUE,R268="NA"),CONCATENATE(N268," "),"")</f>
        <v/>
      </c>
      <c r="X268" s="562" t="str">
        <f>IF(OR(O268=TRUE,Q268=TRUE,R268="NA"),"",CONCATENATE(N268," "))</f>
        <v xml:space="preserve">P5.4, </v>
      </c>
      <c r="Y268" s="656" t="s">
        <v>940</v>
      </c>
      <c r="AA268" s="1000"/>
    </row>
    <row r="269" spans="1:27" s="22" customFormat="1" ht="16.5" customHeight="1" x14ac:dyDescent="0.2">
      <c r="A269" s="1348"/>
      <c r="B269" s="1386"/>
      <c r="C269" s="1386"/>
      <c r="D269" s="1386"/>
      <c r="E269" s="1386"/>
      <c r="F269" s="1386"/>
      <c r="G269" s="1386"/>
      <c r="H269" s="1386"/>
      <c r="I269" s="1386"/>
      <c r="J269" s="121"/>
      <c r="K269" s="122"/>
      <c r="L269" s="1237"/>
      <c r="M269" s="65"/>
      <c r="N269" s="244"/>
      <c r="O269" s="66"/>
      <c r="P269" s="66"/>
      <c r="Q269" s="66"/>
      <c r="R269" s="6"/>
      <c r="S269" s="6"/>
      <c r="T269" s="6"/>
      <c r="U269" s="6"/>
      <c r="V269" s="4"/>
      <c r="W269" s="5"/>
      <c r="X269" s="4"/>
      <c r="Y269" s="656"/>
      <c r="AA269" s="1000"/>
    </row>
    <row r="270" spans="1:27" s="22" customFormat="1" ht="17.25" customHeight="1" x14ac:dyDescent="0.2">
      <c r="A270" s="1348"/>
      <c r="B270" s="1387"/>
      <c r="C270" s="1387"/>
      <c r="D270" s="1387"/>
      <c r="E270" s="1387"/>
      <c r="F270" s="1387"/>
      <c r="G270" s="1387"/>
      <c r="H270" s="1387"/>
      <c r="I270" s="1387"/>
      <c r="J270" s="121"/>
      <c r="K270" s="122"/>
      <c r="L270" s="1222"/>
      <c r="M270" s="65"/>
      <c r="N270" s="244"/>
      <c r="O270" s="66"/>
      <c r="P270" s="66"/>
      <c r="Q270" s="66"/>
      <c r="R270" s="6"/>
      <c r="S270" s="6"/>
      <c r="T270" s="6"/>
      <c r="U270" s="6"/>
      <c r="V270" s="4"/>
      <c r="W270" s="5"/>
      <c r="X270" s="4"/>
      <c r="Y270" s="656"/>
      <c r="AA270" s="1000"/>
    </row>
    <row r="271" spans="1:27" s="22" customFormat="1" ht="17.25" customHeight="1" x14ac:dyDescent="0.2">
      <c r="A271" s="408" t="s">
        <v>347</v>
      </c>
      <c r="B271" s="1126" t="s">
        <v>914</v>
      </c>
      <c r="C271" s="1126"/>
      <c r="D271" s="1126"/>
      <c r="E271" s="1126"/>
      <c r="F271" s="1126"/>
      <c r="G271" s="1126"/>
      <c r="H271" s="1126"/>
      <c r="I271" s="1127"/>
      <c r="J271" s="125"/>
      <c r="K271" s="126"/>
      <c r="L271" s="663"/>
      <c r="M271" s="65"/>
      <c r="N271" s="598" t="s">
        <v>707</v>
      </c>
      <c r="O271" s="66" t="b">
        <v>0</v>
      </c>
      <c r="P271" s="230">
        <f>IF(O271=TRUE,1,0)</f>
        <v>0</v>
      </c>
      <c r="Q271" s="581"/>
      <c r="R271" s="566" t="str">
        <f>IF(AND($Q$258&gt;0,$Q$258=$O$258),"NA","")</f>
        <v/>
      </c>
      <c r="S271" s="6"/>
      <c r="T271" s="6"/>
      <c r="U271" s="6"/>
      <c r="V271" s="4"/>
      <c r="W271" s="679" t="str">
        <f>IF(OR(Q271=TRUE,R271="NA"),CONCATENATE(N271," "),"")</f>
        <v/>
      </c>
      <c r="X271" s="562" t="str">
        <f>IF(OR(O271=TRUE,Q271=TRUE,R271="NA"),"",CONCATENATE(N271," "))</f>
        <v xml:space="preserve">P5.5, </v>
      </c>
      <c r="Y271" s="657" t="s">
        <v>944</v>
      </c>
      <c r="Z271" s="22" t="s">
        <v>833</v>
      </c>
      <c r="AA271" s="1000"/>
    </row>
    <row r="272" spans="1:27" s="22" customFormat="1" ht="17.25" customHeight="1" x14ac:dyDescent="0.2">
      <c r="A272" s="407"/>
      <c r="B272" s="1386"/>
      <c r="C272" s="1386"/>
      <c r="D272" s="1386"/>
      <c r="E272" s="1386"/>
      <c r="F272" s="1386"/>
      <c r="G272" s="1386"/>
      <c r="H272" s="1386"/>
      <c r="I272" s="1597"/>
      <c r="J272" s="121"/>
      <c r="K272" s="122"/>
      <c r="L272" s="664"/>
      <c r="M272" s="65"/>
      <c r="N272" s="244"/>
      <c r="O272" s="66"/>
      <c r="P272" s="66"/>
      <c r="Q272" s="66"/>
      <c r="R272" s="6"/>
      <c r="S272" s="6"/>
      <c r="T272" s="6"/>
      <c r="U272" s="6"/>
      <c r="V272" s="4"/>
      <c r="W272" s="5"/>
      <c r="X272" s="4"/>
      <c r="Y272" s="656"/>
      <c r="AA272" s="1000"/>
    </row>
    <row r="273" spans="1:29" s="22" customFormat="1" ht="17.25" customHeight="1" x14ac:dyDescent="0.2">
      <c r="A273" s="407"/>
      <c r="B273" s="1386"/>
      <c r="C273" s="1386"/>
      <c r="D273" s="1386"/>
      <c r="E273" s="1386"/>
      <c r="F273" s="1386"/>
      <c r="G273" s="1386"/>
      <c r="H273" s="1386"/>
      <c r="I273" s="1597"/>
      <c r="J273" s="121"/>
      <c r="K273" s="122"/>
      <c r="L273" s="664"/>
      <c r="M273" s="65"/>
      <c r="N273" s="244"/>
      <c r="O273" s="66"/>
      <c r="P273" s="66"/>
      <c r="Q273" s="66"/>
      <c r="R273" s="6"/>
      <c r="S273" s="6"/>
      <c r="T273" s="6"/>
      <c r="U273" s="6"/>
      <c r="V273" s="4"/>
      <c r="W273" s="5"/>
      <c r="X273" s="4"/>
      <c r="Y273" s="656"/>
      <c r="AA273" s="1000"/>
    </row>
    <row r="274" spans="1:29" s="22" customFormat="1" ht="17.25" customHeight="1" x14ac:dyDescent="0.2">
      <c r="A274" s="407"/>
      <c r="B274" s="1386" t="s">
        <v>915</v>
      </c>
      <c r="C274" s="1386"/>
      <c r="D274" s="1386"/>
      <c r="E274" s="1386"/>
      <c r="F274" s="1386"/>
      <c r="G274" s="1386"/>
      <c r="H274" s="1386"/>
      <c r="I274" s="1597"/>
      <c r="J274" s="121"/>
      <c r="K274" s="122"/>
      <c r="L274" s="664"/>
      <c r="M274" s="65"/>
      <c r="N274" s="244"/>
      <c r="O274" s="66"/>
      <c r="P274" s="66"/>
      <c r="Q274" s="66"/>
      <c r="R274" s="6"/>
      <c r="S274" s="6"/>
      <c r="T274" s="6"/>
      <c r="U274" s="6"/>
      <c r="V274" s="4"/>
      <c r="W274" s="5"/>
      <c r="X274" s="4"/>
      <c r="Y274" s="656"/>
      <c r="AA274" s="1000"/>
    </row>
    <row r="275" spans="1:29" s="22" customFormat="1" ht="17.25" customHeight="1" x14ac:dyDescent="0.2">
      <c r="A275" s="407"/>
      <c r="B275" s="1386"/>
      <c r="C275" s="1386"/>
      <c r="D275" s="1386"/>
      <c r="E275" s="1386"/>
      <c r="F275" s="1386"/>
      <c r="G275" s="1386"/>
      <c r="H275" s="1386"/>
      <c r="I275" s="1597"/>
      <c r="J275" s="121"/>
      <c r="K275" s="122"/>
      <c r="L275" s="664"/>
      <c r="M275" s="65"/>
      <c r="N275" s="244"/>
      <c r="O275" s="66"/>
      <c r="P275" s="66"/>
      <c r="Q275" s="66"/>
      <c r="R275" s="6"/>
      <c r="S275" s="6"/>
      <c r="T275" s="6"/>
      <c r="U275" s="6"/>
      <c r="V275" s="4"/>
      <c r="W275" s="5"/>
      <c r="X275" s="4"/>
      <c r="Y275" s="656"/>
      <c r="AA275" s="1000"/>
    </row>
    <row r="276" spans="1:29" s="22" customFormat="1" ht="17.25" customHeight="1" x14ac:dyDescent="0.2">
      <c r="A276" s="409"/>
      <c r="B276" s="1387"/>
      <c r="C276" s="1387"/>
      <c r="D276" s="1387"/>
      <c r="E276" s="1387"/>
      <c r="F276" s="1387"/>
      <c r="G276" s="1387"/>
      <c r="H276" s="1387"/>
      <c r="I276" s="1391"/>
      <c r="J276" s="123"/>
      <c r="K276" s="124"/>
      <c r="L276" s="665"/>
      <c r="M276" s="65"/>
      <c r="N276" s="244"/>
      <c r="O276" s="66"/>
      <c r="P276" s="66"/>
      <c r="Q276" s="66"/>
      <c r="R276" s="6"/>
      <c r="S276" s="6"/>
      <c r="T276" s="6"/>
      <c r="U276" s="6"/>
      <c r="V276" s="4"/>
      <c r="W276" s="5"/>
      <c r="X276" s="4"/>
      <c r="Y276" s="656"/>
      <c r="AA276" s="1000"/>
    </row>
    <row r="277" spans="1:29" s="22" customFormat="1" ht="16.5" customHeight="1" x14ac:dyDescent="0.2">
      <c r="A277" s="1348" t="s">
        <v>348</v>
      </c>
      <c r="B277" s="1126" t="s">
        <v>115</v>
      </c>
      <c r="C277" s="1126"/>
      <c r="D277" s="1126"/>
      <c r="E277" s="1126"/>
      <c r="F277" s="1126"/>
      <c r="G277" s="1126"/>
      <c r="H277" s="1126"/>
      <c r="I277" s="1126"/>
      <c r="J277" s="125"/>
      <c r="K277" s="126"/>
      <c r="L277" s="1237"/>
      <c r="M277" s="65"/>
      <c r="N277" s="244" t="s">
        <v>975</v>
      </c>
      <c r="O277" s="66" t="b">
        <v>0</v>
      </c>
      <c r="P277" s="230">
        <f>IF(O277=TRUE,1,0)</f>
        <v>0</v>
      </c>
      <c r="Q277" s="581"/>
      <c r="R277" s="566" t="str">
        <f>IF(AND($Q$258&gt;0,$Q$258=$O$258),"NA","")</f>
        <v/>
      </c>
      <c r="S277" s="6"/>
      <c r="T277" s="6"/>
      <c r="U277" s="6"/>
      <c r="V277" s="4"/>
      <c r="W277" s="679" t="str">
        <f>IF(OR(Q277=TRUE,R277="NA"),CONCATENATE(N277," "),"")</f>
        <v/>
      </c>
      <c r="X277" s="562" t="str">
        <f>IF(OR(O277=TRUE,Q277=TRUE,R277="NA"),"",CONCATENATE(N277," "))</f>
        <v xml:space="preserve">P5.6, </v>
      </c>
      <c r="Y277" s="656"/>
      <c r="AA277" s="1000"/>
    </row>
    <row r="278" spans="1:29" s="22" customFormat="1" ht="16.5" customHeight="1" x14ac:dyDescent="0.2">
      <c r="A278" s="1348"/>
      <c r="B278" s="1387"/>
      <c r="C278" s="1387"/>
      <c r="D278" s="1387"/>
      <c r="E278" s="1387"/>
      <c r="F278" s="1387"/>
      <c r="G278" s="1387"/>
      <c r="H278" s="1387"/>
      <c r="I278" s="1387"/>
      <c r="J278" s="123"/>
      <c r="K278" s="124"/>
      <c r="L278" s="1237"/>
      <c r="M278" s="65"/>
      <c r="N278" s="65"/>
      <c r="O278" s="66"/>
      <c r="P278" s="66"/>
      <c r="Q278" s="66"/>
      <c r="R278" s="6"/>
      <c r="S278" s="6"/>
      <c r="T278" s="6"/>
      <c r="U278" s="6"/>
      <c r="V278" s="4"/>
      <c r="W278" s="5"/>
      <c r="X278" s="4"/>
      <c r="Y278" s="656"/>
      <c r="AA278" s="1000"/>
    </row>
    <row r="279" spans="1:29" s="22" customFormat="1" ht="16.5" customHeight="1" x14ac:dyDescent="0.2">
      <c r="A279" s="1348" t="s">
        <v>349</v>
      </c>
      <c r="B279" s="1240" t="s">
        <v>464</v>
      </c>
      <c r="C279" s="1240"/>
      <c r="D279" s="1240"/>
      <c r="E279" s="1240"/>
      <c r="F279" s="1240"/>
      <c r="G279" s="1240"/>
      <c r="H279" s="1240"/>
      <c r="I279" s="1241"/>
      <c r="J279" s="1143" t="s">
        <v>450</v>
      </c>
      <c r="K279" s="1409"/>
      <c r="L279" s="1237"/>
      <c r="M279" s="65"/>
      <c r="N279" s="65"/>
      <c r="O279" s="66"/>
      <c r="P279" s="66"/>
      <c r="Q279" s="66"/>
      <c r="R279" s="6"/>
      <c r="S279" s="6"/>
      <c r="T279" s="6"/>
      <c r="U279" s="6"/>
      <c r="W279" s="267"/>
      <c r="Y279" s="656"/>
      <c r="AA279" s="1000"/>
      <c r="AC279" s="968"/>
    </row>
    <row r="280" spans="1:29" s="22" customFormat="1" ht="16.5" customHeight="1" thickBot="1" x14ac:dyDescent="0.25">
      <c r="A280" s="1588"/>
      <c r="B280" s="1242"/>
      <c r="C280" s="1242"/>
      <c r="D280" s="1242"/>
      <c r="E280" s="1242"/>
      <c r="F280" s="1242"/>
      <c r="G280" s="1242"/>
      <c r="H280" s="1242"/>
      <c r="I280" s="1243"/>
      <c r="J280" s="1145"/>
      <c r="K280" s="1410"/>
      <c r="L280" s="1398"/>
      <c r="M280" s="65"/>
      <c r="N280" s="65"/>
      <c r="O280" s="9"/>
      <c r="P280" s="6"/>
      <c r="Q280" s="6"/>
      <c r="R280" s="6"/>
      <c r="S280" s="6"/>
      <c r="T280" s="6"/>
      <c r="U280" s="6"/>
      <c r="W280" s="267"/>
      <c r="Y280" s="656"/>
      <c r="AA280" s="1000"/>
      <c r="AC280" s="968"/>
    </row>
    <row r="281" spans="1:29" s="22" customFormat="1" ht="16.5" customHeight="1" x14ac:dyDescent="0.2">
      <c r="A281" s="316"/>
      <c r="B281" s="317"/>
      <c r="C281" s="317"/>
      <c r="D281" s="317"/>
      <c r="E281" s="317"/>
      <c r="F281" s="317"/>
      <c r="G281" s="317"/>
      <c r="H281" s="317"/>
      <c r="I281" s="317"/>
      <c r="J281" s="318"/>
      <c r="K281" s="318"/>
      <c r="L281" s="319"/>
      <c r="M281" s="65"/>
      <c r="N281" s="65"/>
      <c r="O281" s="9"/>
      <c r="P281" s="6"/>
      <c r="Q281" s="6"/>
      <c r="R281" s="6"/>
      <c r="S281" s="6"/>
      <c r="T281" s="6"/>
      <c r="U281" s="6"/>
      <c r="W281" s="267"/>
      <c r="Y281" s="656"/>
      <c r="AA281" s="1000"/>
    </row>
    <row r="282" spans="1:29" s="22" customFormat="1" ht="16.5" customHeight="1" thickBot="1" x14ac:dyDescent="0.25">
      <c r="A282" s="320" t="s">
        <v>493</v>
      </c>
      <c r="B282" s="321"/>
      <c r="C282" s="321"/>
      <c r="D282" s="321"/>
      <c r="E282" s="321"/>
      <c r="F282" s="321"/>
      <c r="G282" s="321"/>
      <c r="H282" s="321"/>
      <c r="I282" s="321"/>
      <c r="J282" s="122"/>
      <c r="K282" s="122"/>
      <c r="L282" s="287"/>
      <c r="M282" s="65"/>
      <c r="N282" s="65"/>
      <c r="O282" s="9"/>
      <c r="P282" s="6"/>
      <c r="Q282" s="6"/>
      <c r="R282" s="6"/>
      <c r="S282" s="6"/>
      <c r="T282" s="6"/>
      <c r="U282" s="6"/>
      <c r="W282" s="267"/>
      <c r="Y282" s="656"/>
      <c r="AA282" s="1000"/>
    </row>
    <row r="283" spans="1:29" s="22" customFormat="1" ht="12.75" customHeight="1" x14ac:dyDescent="0.2">
      <c r="A283" s="1624" t="s">
        <v>494</v>
      </c>
      <c r="B283" s="1625"/>
      <c r="C283" s="1625"/>
      <c r="D283" s="1625"/>
      <c r="E283" s="1625"/>
      <c r="F283" s="1625"/>
      <c r="G283" s="1625"/>
      <c r="H283" s="1625"/>
      <c r="I283" s="1625"/>
      <c r="J283" s="1598" t="str">
        <f>IF(AND(U286=TRUE,COUNTIF(O288:O323,TRUE)&gt;0),"Check selection!","")</f>
        <v/>
      </c>
      <c r="K283" s="1598"/>
      <c r="L283" s="1599"/>
      <c r="M283" s="99"/>
      <c r="N283" s="85" t="s">
        <v>234</v>
      </c>
      <c r="O283" s="41">
        <f>O286</f>
        <v>11</v>
      </c>
      <c r="P283" s="41">
        <f t="shared" ref="P283:Q283" si="6">P286</f>
        <v>0</v>
      </c>
      <c r="Q283" s="41">
        <f t="shared" si="6"/>
        <v>0</v>
      </c>
      <c r="R283" s="191">
        <f>(P283+Q283)/O283</f>
        <v>0</v>
      </c>
      <c r="S283" s="41">
        <f>COUNTIF(S286,"Y")</f>
        <v>0</v>
      </c>
      <c r="T283" s="41">
        <f>COUNTA(S286)</f>
        <v>1</v>
      </c>
      <c r="U283" s="41">
        <f>COUNTIF(U286,"true")</f>
        <v>0</v>
      </c>
      <c r="V283" s="41">
        <f t="shared" ref="V283" si="7">V286</f>
        <v>0</v>
      </c>
      <c r="W283" s="5"/>
      <c r="X283" s="8"/>
      <c r="Y283" s="656"/>
      <c r="AA283" s="1000"/>
    </row>
    <row r="284" spans="1:29" s="22" customFormat="1" ht="16.5" customHeight="1" x14ac:dyDescent="0.2">
      <c r="A284" s="1760"/>
      <c r="B284" s="1761"/>
      <c r="C284" s="1761"/>
      <c r="D284" s="1761"/>
      <c r="E284" s="1761"/>
      <c r="F284" s="1761"/>
      <c r="G284" s="1761"/>
      <c r="H284" s="1761"/>
      <c r="I284" s="1761"/>
      <c r="J284" s="1809"/>
      <c r="K284" s="1809"/>
      <c r="L284" s="1810"/>
      <c r="M284" s="99"/>
      <c r="N284" s="142"/>
      <c r="O284" s="143"/>
      <c r="P284" s="143"/>
      <c r="Q284" s="143"/>
      <c r="R284" s="144"/>
      <c r="S284" s="143"/>
      <c r="T284" s="143"/>
      <c r="U284" s="143"/>
      <c r="V284" s="143"/>
      <c r="W284" s="5"/>
      <c r="X284" s="8"/>
      <c r="Y284" s="656"/>
      <c r="AA284" s="1000"/>
    </row>
    <row r="285" spans="1:29" s="22" customFormat="1" ht="16.5" customHeight="1" x14ac:dyDescent="0.2">
      <c r="A285" s="1626"/>
      <c r="B285" s="1627"/>
      <c r="C285" s="1627"/>
      <c r="D285" s="1627"/>
      <c r="E285" s="1627"/>
      <c r="F285" s="1627"/>
      <c r="G285" s="1627"/>
      <c r="H285" s="1627"/>
      <c r="I285" s="1627"/>
      <c r="J285" s="496"/>
      <c r="K285" s="296" t="s">
        <v>225</v>
      </c>
      <c r="L285" s="322"/>
      <c r="M285" s="99"/>
      <c r="N285" s="99"/>
      <c r="O285" s="6"/>
      <c r="P285" s="6"/>
      <c r="Q285" s="6"/>
      <c r="R285" s="6"/>
      <c r="S285" s="87"/>
      <c r="T285" s="87"/>
      <c r="U285" s="87"/>
      <c r="V285" s="6"/>
      <c r="W285" s="681"/>
      <c r="X285" s="6"/>
      <c r="Y285" s="656"/>
      <c r="AA285" s="1000"/>
    </row>
    <row r="286" spans="1:29" s="22" customFormat="1" ht="16.5" customHeight="1" x14ac:dyDescent="0.2">
      <c r="A286" s="1762">
        <v>6</v>
      </c>
      <c r="B286" s="1612" t="s">
        <v>435</v>
      </c>
      <c r="C286" s="1612"/>
      <c r="D286" s="1612"/>
      <c r="E286" s="1612"/>
      <c r="F286" s="1612"/>
      <c r="G286" s="1612"/>
      <c r="H286" s="1612"/>
      <c r="I286" s="1612"/>
      <c r="J286" s="1151">
        <f>R286</f>
        <v>0</v>
      </c>
      <c r="K286" s="1495"/>
      <c r="L286" s="1562" t="str">
        <f>IF(J286&lt;0.6,"&lt;&lt; Insufficient control features","")</f>
        <v>&lt;&lt; Insufficient control features</v>
      </c>
      <c r="M286" s="65"/>
      <c r="N286" s="59" t="s">
        <v>236</v>
      </c>
      <c r="O286" s="47">
        <f>COUNTA(O288:O325)</f>
        <v>11</v>
      </c>
      <c r="P286" s="168">
        <f>IF(U286=TRUE,0,SUM(P288:P325)-V286)</f>
        <v>0</v>
      </c>
      <c r="Q286" s="13">
        <f>IF(U286=TRUE,O286,COUNTIF(Q288:Q325,TRUE))</f>
        <v>0</v>
      </c>
      <c r="R286" s="192">
        <f>IF(O286=Q286,1,ROUNDUP((P286+Q286)/O286,2))</f>
        <v>0</v>
      </c>
      <c r="S286" s="13" t="str">
        <f>IF(R286&gt;=$S$13,"Y","N")</f>
        <v>N</v>
      </c>
      <c r="T286" s="4"/>
      <c r="U286" s="34" t="b">
        <v>0</v>
      </c>
      <c r="V286" s="571">
        <f>COUNTIF(V288:V325,"TRUE")</f>
        <v>0</v>
      </c>
      <c r="W286" s="564" t="str">
        <f>W288&amp;W290&amp;W293&amp;W298&amp;W301&amp;W312&amp;W314&amp;W319&amp;W320&amp;W321&amp;W323</f>
        <v/>
      </c>
      <c r="X286" s="210" t="str">
        <f>X288&amp;X290&amp;X293&amp;X298&amp;X301&amp;X312&amp;X314&amp;X319&amp;X320&amp;X321&amp;X323</f>
        <v xml:space="preserve">P6.1, P6.2, P6.3, P6.4, P6.5, P6.6, P6.7, P6.8a, P6.8b, P6.9, P6.10, </v>
      </c>
      <c r="Y286" s="656"/>
      <c r="AA286" s="1000"/>
    </row>
    <row r="287" spans="1:29" s="22" customFormat="1" ht="16.5" customHeight="1" x14ac:dyDescent="0.2">
      <c r="A287" s="1763"/>
      <c r="B287" s="1520"/>
      <c r="C287" s="1520"/>
      <c r="D287" s="1520"/>
      <c r="E287" s="1520"/>
      <c r="F287" s="1520"/>
      <c r="G287" s="1520"/>
      <c r="H287" s="1520"/>
      <c r="I287" s="1520"/>
      <c r="J287" s="1395"/>
      <c r="K287" s="1497"/>
      <c r="L287" s="1564"/>
      <c r="M287" s="65"/>
      <c r="N287" s="65"/>
      <c r="O287" s="9"/>
      <c r="P287" s="6"/>
      <c r="Q287" s="6"/>
      <c r="R287" s="6"/>
      <c r="S287" s="6"/>
      <c r="T287" s="6"/>
      <c r="U287" s="6"/>
      <c r="W287" s="267"/>
      <c r="Y287" s="656"/>
      <c r="AA287" s="1000"/>
    </row>
    <row r="288" spans="1:29" s="22" customFormat="1" ht="16.5" customHeight="1" x14ac:dyDescent="0.2">
      <c r="A288" s="407" t="s">
        <v>209</v>
      </c>
      <c r="B288" s="1386" t="s">
        <v>218</v>
      </c>
      <c r="C288" s="1386"/>
      <c r="D288" s="1386"/>
      <c r="E288" s="1386"/>
      <c r="F288" s="1386"/>
      <c r="G288" s="1386"/>
      <c r="H288" s="1386"/>
      <c r="I288" s="1386"/>
      <c r="J288" s="121"/>
      <c r="K288" s="122"/>
      <c r="L288" s="1811"/>
      <c r="M288" s="65"/>
      <c r="N288" s="244" t="s">
        <v>617</v>
      </c>
      <c r="O288" s="66" t="b">
        <v>0</v>
      </c>
      <c r="P288" s="230">
        <f>IF(O288=TRUE,1,0)</f>
        <v>0</v>
      </c>
      <c r="Q288" s="581"/>
      <c r="R288" s="566" t="str">
        <f>IF(AND($Q$286&gt;0,$Q$286=$O$286),"NA","")</f>
        <v/>
      </c>
      <c r="S288" s="6"/>
      <c r="T288" s="6"/>
      <c r="U288" s="6"/>
      <c r="V288" s="4"/>
      <c r="W288" s="679" t="str">
        <f>IF(OR(Q288=TRUE,R288="NA"),CONCATENATE(N288," "),"")</f>
        <v/>
      </c>
      <c r="X288" s="562" t="str">
        <f>IF(OR(O288=TRUE,Q288=TRUE,R288="NA"),"",CONCATENATE(N288," "))</f>
        <v xml:space="preserve">P6.1, </v>
      </c>
      <c r="Y288" s="656"/>
      <c r="AA288" s="1000"/>
    </row>
    <row r="289" spans="1:27" s="22" customFormat="1" ht="16.5" customHeight="1" x14ac:dyDescent="0.2">
      <c r="A289" s="407"/>
      <c r="B289" s="1386"/>
      <c r="C289" s="1386"/>
      <c r="D289" s="1386"/>
      <c r="E289" s="1386"/>
      <c r="F289" s="1386"/>
      <c r="G289" s="1386"/>
      <c r="H289" s="1386"/>
      <c r="I289" s="1386"/>
      <c r="J289" s="121"/>
      <c r="K289" s="122"/>
      <c r="L289" s="1342"/>
      <c r="M289" s="65"/>
      <c r="N289" s="244"/>
      <c r="O289" s="66"/>
      <c r="P289" s="66"/>
      <c r="Q289" s="66"/>
      <c r="R289" s="6"/>
      <c r="S289" s="6"/>
      <c r="T289" s="6"/>
      <c r="U289" s="6"/>
      <c r="V289" s="4"/>
      <c r="W289" s="5"/>
      <c r="X289" s="4"/>
      <c r="Y289" s="656"/>
      <c r="AA289" s="1000"/>
    </row>
    <row r="290" spans="1:27" s="22" customFormat="1" ht="16.5" customHeight="1" x14ac:dyDescent="0.2">
      <c r="A290" s="408" t="s">
        <v>210</v>
      </c>
      <c r="B290" s="1126" t="s">
        <v>531</v>
      </c>
      <c r="C290" s="1126"/>
      <c r="D290" s="1126"/>
      <c r="E290" s="1126"/>
      <c r="F290" s="1126"/>
      <c r="G290" s="1126"/>
      <c r="H290" s="1126"/>
      <c r="I290" s="1126"/>
      <c r="J290" s="125"/>
      <c r="K290" s="126"/>
      <c r="L290" s="1342"/>
      <c r="M290" s="65"/>
      <c r="N290" s="244" t="s">
        <v>618</v>
      </c>
      <c r="O290" s="66" t="b">
        <v>0</v>
      </c>
      <c r="P290" s="230">
        <f>IF(O290=TRUE,1,0)</f>
        <v>0</v>
      </c>
      <c r="Q290" s="581"/>
      <c r="R290" s="566" t="str">
        <f>IF(AND($Q$286&gt;0,$Q$286=$O$286),"NA","")</f>
        <v/>
      </c>
      <c r="S290" s="6"/>
      <c r="T290" s="6"/>
      <c r="U290" s="6"/>
      <c r="V290" s="4"/>
      <c r="W290" s="679" t="str">
        <f>IF(OR(Q290=TRUE,R290="NA"),CONCATENATE(N290," "),"")</f>
        <v/>
      </c>
      <c r="X290" s="562" t="str">
        <f>IF(OR(O290=TRUE,Q290=TRUE,R290="NA"),"",CONCATENATE(N290," "))</f>
        <v xml:space="preserve">P6.2, </v>
      </c>
      <c r="Y290" s="656"/>
      <c r="AA290" s="1000"/>
    </row>
    <row r="291" spans="1:27" s="22" customFormat="1" ht="14.25" x14ac:dyDescent="0.2">
      <c r="A291" s="407"/>
      <c r="B291" s="1386"/>
      <c r="C291" s="1386"/>
      <c r="D291" s="1386"/>
      <c r="E291" s="1386"/>
      <c r="F291" s="1386"/>
      <c r="G291" s="1386"/>
      <c r="H291" s="1386"/>
      <c r="I291" s="1386"/>
      <c r="J291" s="121"/>
      <c r="K291" s="122"/>
      <c r="L291" s="1342"/>
      <c r="M291" s="65"/>
      <c r="N291" s="244"/>
      <c r="O291" s="66"/>
      <c r="P291" s="66"/>
      <c r="Q291" s="66"/>
      <c r="R291" s="6"/>
      <c r="S291" s="6"/>
      <c r="T291" s="6"/>
      <c r="U291" s="6"/>
      <c r="V291" s="4"/>
      <c r="W291" s="5"/>
      <c r="X291" s="4"/>
      <c r="Y291" s="656"/>
      <c r="AA291" s="1000"/>
    </row>
    <row r="292" spans="1:27" s="22" customFormat="1" ht="16.5" customHeight="1" x14ac:dyDescent="0.2">
      <c r="A292" s="409"/>
      <c r="B292" s="1387"/>
      <c r="C292" s="1387"/>
      <c r="D292" s="1387"/>
      <c r="E292" s="1387"/>
      <c r="F292" s="1387"/>
      <c r="G292" s="1387"/>
      <c r="H292" s="1387"/>
      <c r="I292" s="1387"/>
      <c r="J292" s="123"/>
      <c r="K292" s="124"/>
      <c r="L292" s="1342"/>
      <c r="M292" s="65"/>
      <c r="N292" s="244"/>
      <c r="O292" s="66"/>
      <c r="P292" s="66"/>
      <c r="Q292" s="66"/>
      <c r="R292" s="6"/>
      <c r="S292" s="6"/>
      <c r="T292" s="6"/>
      <c r="U292" s="6"/>
      <c r="V292" s="4"/>
      <c r="W292" s="5"/>
      <c r="X292" s="4"/>
      <c r="Y292" s="656"/>
      <c r="AA292" s="1000"/>
    </row>
    <row r="293" spans="1:27" s="22" customFormat="1" ht="14.25" x14ac:dyDescent="0.2">
      <c r="A293" s="408" t="s">
        <v>211</v>
      </c>
      <c r="B293" s="1126" t="s">
        <v>495</v>
      </c>
      <c r="C293" s="1126"/>
      <c r="D293" s="1126"/>
      <c r="E293" s="1126"/>
      <c r="F293" s="1126"/>
      <c r="G293" s="1126"/>
      <c r="H293" s="1126"/>
      <c r="I293" s="1126"/>
      <c r="J293" s="125"/>
      <c r="K293" s="126"/>
      <c r="L293" s="1342"/>
      <c r="M293" s="65"/>
      <c r="N293" s="244" t="s">
        <v>619</v>
      </c>
      <c r="O293" s="66" t="b">
        <v>0</v>
      </c>
      <c r="P293" s="230">
        <f>IF(O293=TRUE,1,0)</f>
        <v>0</v>
      </c>
      <c r="Q293" s="581"/>
      <c r="R293" s="566" t="str">
        <f>IF(AND($Q$286&gt;0,$Q$286=$O$286),"NA","")</f>
        <v/>
      </c>
      <c r="S293" s="6"/>
      <c r="T293" s="6"/>
      <c r="U293" s="6"/>
      <c r="V293" s="4"/>
      <c r="W293" s="679" t="str">
        <f>IF(OR(Q293=TRUE,R293="NA"),CONCATENATE(N293," "),"")</f>
        <v/>
      </c>
      <c r="X293" s="562" t="str">
        <f>IF(OR(O293=TRUE,Q293=TRUE,R293="NA"),"",CONCATENATE(N293," "))</f>
        <v xml:space="preserve">P6.3, </v>
      </c>
      <c r="Y293" s="656"/>
      <c r="AA293" s="1000"/>
    </row>
    <row r="294" spans="1:27" s="22" customFormat="1" ht="14.25" x14ac:dyDescent="0.2">
      <c r="A294" s="407"/>
      <c r="B294" s="1386"/>
      <c r="C294" s="1386"/>
      <c r="D294" s="1386"/>
      <c r="E294" s="1386"/>
      <c r="F294" s="1386"/>
      <c r="G294" s="1386"/>
      <c r="H294" s="1386"/>
      <c r="I294" s="1386"/>
      <c r="J294" s="121"/>
      <c r="K294" s="122"/>
      <c r="L294" s="1342"/>
      <c r="M294" s="65"/>
      <c r="N294" s="244"/>
      <c r="O294" s="66"/>
      <c r="P294" s="66"/>
      <c r="Q294" s="66"/>
      <c r="R294" s="6"/>
      <c r="S294" s="6"/>
      <c r="T294" s="6"/>
      <c r="U294" s="6"/>
      <c r="V294" s="4"/>
      <c r="W294" s="5"/>
      <c r="X294" s="4"/>
      <c r="Y294" s="656"/>
      <c r="AA294" s="1000"/>
    </row>
    <row r="295" spans="1:27" s="22" customFormat="1" ht="16.5" customHeight="1" x14ac:dyDescent="0.2">
      <c r="A295" s="407"/>
      <c r="B295" s="1386"/>
      <c r="C295" s="1386"/>
      <c r="D295" s="1386"/>
      <c r="E295" s="1386"/>
      <c r="F295" s="1386"/>
      <c r="G295" s="1386"/>
      <c r="H295" s="1386"/>
      <c r="I295" s="1386"/>
      <c r="J295" s="121"/>
      <c r="K295" s="122"/>
      <c r="L295" s="1342"/>
      <c r="M295" s="65"/>
      <c r="N295" s="244"/>
      <c r="O295" s="66"/>
      <c r="P295" s="66"/>
      <c r="Q295" s="66"/>
      <c r="R295" s="6"/>
      <c r="S295" s="6"/>
      <c r="T295" s="6"/>
      <c r="U295" s="6"/>
      <c r="V295" s="4"/>
      <c r="W295" s="5"/>
      <c r="X295" s="4"/>
      <c r="Y295" s="656"/>
      <c r="AA295" s="1000"/>
    </row>
    <row r="296" spans="1:27" s="22" customFormat="1" ht="14.25" x14ac:dyDescent="0.2">
      <c r="A296" s="407"/>
      <c r="B296" s="1386"/>
      <c r="C296" s="1386"/>
      <c r="D296" s="1386"/>
      <c r="E296" s="1386"/>
      <c r="F296" s="1386"/>
      <c r="G296" s="1386"/>
      <c r="H296" s="1386"/>
      <c r="I296" s="1386"/>
      <c r="J296" s="121"/>
      <c r="K296" s="122"/>
      <c r="L296" s="1342"/>
      <c r="M296" s="65"/>
      <c r="N296" s="244"/>
      <c r="O296" s="66"/>
      <c r="P296" s="66"/>
      <c r="Q296" s="66"/>
      <c r="R296" s="6"/>
      <c r="S296" s="6"/>
      <c r="T296" s="6"/>
      <c r="U296" s="6"/>
      <c r="V296" s="4"/>
      <c r="W296" s="5"/>
      <c r="X296" s="4"/>
      <c r="Y296" s="656"/>
      <c r="AA296" s="1000"/>
    </row>
    <row r="297" spans="1:27" s="22" customFormat="1" ht="16.5" customHeight="1" x14ac:dyDescent="0.2">
      <c r="A297" s="409"/>
      <c r="B297" s="1387"/>
      <c r="C297" s="1387"/>
      <c r="D297" s="1387"/>
      <c r="E297" s="1387"/>
      <c r="F297" s="1387"/>
      <c r="G297" s="1387"/>
      <c r="H297" s="1387"/>
      <c r="I297" s="1387"/>
      <c r="J297" s="121"/>
      <c r="K297" s="122"/>
      <c r="L297" s="1342"/>
      <c r="M297" s="65"/>
      <c r="N297" s="244"/>
      <c r="O297" s="66"/>
      <c r="P297" s="66"/>
      <c r="Q297" s="66"/>
      <c r="R297" s="6"/>
      <c r="S297" s="6"/>
      <c r="T297" s="6"/>
      <c r="U297" s="6"/>
      <c r="V297" s="4"/>
      <c r="W297" s="5"/>
      <c r="X297" s="4"/>
      <c r="Y297" s="656"/>
      <c r="AA297" s="1000"/>
    </row>
    <row r="298" spans="1:27" s="16" customFormat="1" ht="14.25" x14ac:dyDescent="0.2">
      <c r="A298" s="408" t="s">
        <v>212</v>
      </c>
      <c r="B298" s="1126" t="s">
        <v>116</v>
      </c>
      <c r="C298" s="1126"/>
      <c r="D298" s="1126"/>
      <c r="E298" s="1126"/>
      <c r="F298" s="1126"/>
      <c r="G298" s="1126"/>
      <c r="H298" s="1126"/>
      <c r="I298" s="1126"/>
      <c r="J298" s="125"/>
      <c r="K298" s="126"/>
      <c r="L298" s="1342"/>
      <c r="M298" s="24"/>
      <c r="N298" s="244" t="s">
        <v>620</v>
      </c>
      <c r="O298" s="66" t="b">
        <v>0</v>
      </c>
      <c r="P298" s="230">
        <f>IF(O298=TRUE,1,0)</f>
        <v>0</v>
      </c>
      <c r="Q298" s="581"/>
      <c r="R298" s="566" t="str">
        <f>IF(AND($Q$286&gt;0,$Q$286=$O$286),"NA","")</f>
        <v/>
      </c>
      <c r="S298" s="24"/>
      <c r="T298" s="24"/>
      <c r="U298" s="24"/>
      <c r="V298" s="4"/>
      <c r="W298" s="679" t="str">
        <f>IF(OR(Q298=TRUE,R298="NA"),CONCATENATE(N298," "),"")</f>
        <v/>
      </c>
      <c r="X298" s="562" t="str">
        <f>IF(OR(O298=TRUE,Q298=TRUE,R298="NA"),"",CONCATENATE(N298," "))</f>
        <v xml:space="preserve">P6.4, </v>
      </c>
      <c r="Y298" s="658"/>
      <c r="AA298" s="1000"/>
    </row>
    <row r="299" spans="1:27" s="16" customFormat="1" ht="16.5" customHeight="1" x14ac:dyDescent="0.2">
      <c r="A299" s="407"/>
      <c r="B299" s="1386"/>
      <c r="C299" s="1386"/>
      <c r="D299" s="1386"/>
      <c r="E299" s="1386"/>
      <c r="F299" s="1386"/>
      <c r="G299" s="1386"/>
      <c r="H299" s="1386"/>
      <c r="I299" s="1386"/>
      <c r="J299" s="121"/>
      <c r="K299" s="122"/>
      <c r="L299" s="1342"/>
      <c r="M299" s="24"/>
      <c r="N299" s="244"/>
      <c r="O299" s="66"/>
      <c r="P299" s="66"/>
      <c r="Q299" s="66"/>
      <c r="R299" s="24"/>
      <c r="S299" s="24"/>
      <c r="T299" s="24"/>
      <c r="U299" s="24"/>
      <c r="V299" s="4"/>
      <c r="W299" s="5"/>
      <c r="X299" s="4"/>
      <c r="Y299" s="658"/>
      <c r="AA299" s="1000"/>
    </row>
    <row r="300" spans="1:27" s="16" customFormat="1" ht="16.5" customHeight="1" x14ac:dyDescent="0.2">
      <c r="A300" s="409"/>
      <c r="B300" s="1387"/>
      <c r="C300" s="1387"/>
      <c r="D300" s="1387"/>
      <c r="E300" s="1387"/>
      <c r="F300" s="1387"/>
      <c r="G300" s="1387"/>
      <c r="H300" s="1387"/>
      <c r="I300" s="1387"/>
      <c r="J300" s="123"/>
      <c r="K300" s="124"/>
      <c r="L300" s="1342"/>
      <c r="M300" s="24"/>
      <c r="N300" s="244"/>
      <c r="O300" s="66"/>
      <c r="P300" s="66"/>
      <c r="Q300" s="66"/>
      <c r="R300" s="24"/>
      <c r="S300" s="24"/>
      <c r="T300" s="24"/>
      <c r="U300" s="24"/>
      <c r="V300" s="4"/>
      <c r="W300" s="5"/>
      <c r="X300" s="4"/>
      <c r="Y300" s="658"/>
      <c r="AA300" s="1000"/>
    </row>
    <row r="301" spans="1:27" s="22" customFormat="1" ht="16.5" customHeight="1" x14ac:dyDescent="0.2">
      <c r="A301" s="408" t="s">
        <v>213</v>
      </c>
      <c r="B301" s="1126" t="s">
        <v>117</v>
      </c>
      <c r="C301" s="1126"/>
      <c r="D301" s="1126"/>
      <c r="E301" s="1126"/>
      <c r="F301" s="1126"/>
      <c r="G301" s="1126"/>
      <c r="H301" s="1126"/>
      <c r="I301" s="1126"/>
      <c r="J301" s="125"/>
      <c r="K301" s="126"/>
      <c r="L301" s="1342"/>
      <c r="M301" s="65"/>
      <c r="N301" s="244" t="s">
        <v>621</v>
      </c>
      <c r="O301" s="66" t="b">
        <v>0</v>
      </c>
      <c r="P301" s="230">
        <f>IF(O301=TRUE,1,0)</f>
        <v>0</v>
      </c>
      <c r="Q301" s="581"/>
      <c r="R301" s="566" t="str">
        <f>IF(AND($Q$286&gt;0,$Q$286=$O$286),"NA","")</f>
        <v/>
      </c>
      <c r="S301" s="6"/>
      <c r="T301" s="6"/>
      <c r="U301" s="6"/>
      <c r="V301" s="4"/>
      <c r="W301" s="679" t="str">
        <f>IF(OR(Q301=TRUE,R301="NA"),CONCATENATE(N301," "),"")</f>
        <v/>
      </c>
      <c r="X301" s="562" t="str">
        <f>IF(OR(O301=TRUE,Q301=TRUE,R301="NA"),"",CONCATENATE(N301," "))</f>
        <v xml:space="preserve">P6.5, </v>
      </c>
      <c r="Y301" s="656"/>
      <c r="AA301" s="1000"/>
    </row>
    <row r="302" spans="1:27" s="22" customFormat="1" ht="16.5" customHeight="1" x14ac:dyDescent="0.2">
      <c r="A302" s="407"/>
      <c r="B302" s="1386"/>
      <c r="C302" s="1386"/>
      <c r="D302" s="1386"/>
      <c r="E302" s="1386"/>
      <c r="F302" s="1386"/>
      <c r="G302" s="1386"/>
      <c r="H302" s="1386"/>
      <c r="I302" s="1386"/>
      <c r="J302" s="121"/>
      <c r="K302" s="122"/>
      <c r="L302" s="1342"/>
      <c r="M302" s="65"/>
      <c r="N302" s="244"/>
      <c r="O302" s="66"/>
      <c r="P302" s="66"/>
      <c r="Q302" s="66"/>
      <c r="R302" s="6"/>
      <c r="S302" s="6"/>
      <c r="T302" s="6"/>
      <c r="U302" s="6"/>
      <c r="V302" s="4"/>
      <c r="W302" s="5"/>
      <c r="X302" s="4"/>
      <c r="Y302" s="656"/>
      <c r="AA302" s="1000"/>
    </row>
    <row r="303" spans="1:27" s="22" customFormat="1" ht="16.5" customHeight="1" x14ac:dyDescent="0.2">
      <c r="A303" s="407"/>
      <c r="B303" s="355" t="s">
        <v>0</v>
      </c>
      <c r="C303" s="1475" t="s">
        <v>118</v>
      </c>
      <c r="D303" s="1475"/>
      <c r="E303" s="1475"/>
      <c r="F303" s="1475"/>
      <c r="G303" s="1475"/>
      <c r="H303" s="1475"/>
      <c r="I303" s="1475"/>
      <c r="J303" s="121"/>
      <c r="K303" s="122"/>
      <c r="L303" s="1342"/>
      <c r="M303" s="65"/>
      <c r="N303" s="65"/>
      <c r="O303" s="66"/>
      <c r="P303" s="66"/>
      <c r="Q303" s="66"/>
      <c r="R303" s="6"/>
      <c r="S303" s="6"/>
      <c r="T303" s="6"/>
      <c r="U303" s="6"/>
      <c r="V303" s="4"/>
      <c r="W303" s="5"/>
      <c r="X303" s="4"/>
      <c r="Y303" s="656"/>
      <c r="AA303" s="1000"/>
    </row>
    <row r="304" spans="1:27" s="22" customFormat="1" ht="16.5" customHeight="1" x14ac:dyDescent="0.2">
      <c r="A304" s="407"/>
      <c r="B304" s="355" t="s">
        <v>1</v>
      </c>
      <c r="C304" s="1209" t="s">
        <v>119</v>
      </c>
      <c r="D304" s="1209"/>
      <c r="E304" s="1209"/>
      <c r="F304" s="1209"/>
      <c r="G304" s="1209"/>
      <c r="H304" s="1209"/>
      <c r="I304" s="1209"/>
      <c r="J304" s="121"/>
      <c r="K304" s="122"/>
      <c r="L304" s="1342"/>
      <c r="M304" s="65"/>
      <c r="N304" s="65"/>
      <c r="O304" s="66"/>
      <c r="P304" s="66"/>
      <c r="Q304" s="66"/>
      <c r="R304" s="6"/>
      <c r="S304" s="6"/>
      <c r="T304" s="6"/>
      <c r="U304" s="6"/>
      <c r="V304" s="4"/>
      <c r="W304" s="5"/>
      <c r="X304" s="4"/>
      <c r="Y304" s="656"/>
      <c r="AA304" s="1000"/>
    </row>
    <row r="305" spans="1:27" s="22" customFormat="1" ht="16.5" customHeight="1" x14ac:dyDescent="0.2">
      <c r="A305" s="407"/>
      <c r="B305" s="410"/>
      <c r="C305" s="1209"/>
      <c r="D305" s="1209"/>
      <c r="E305" s="1209"/>
      <c r="F305" s="1209"/>
      <c r="G305" s="1209"/>
      <c r="H305" s="1209"/>
      <c r="I305" s="1209"/>
      <c r="J305" s="121"/>
      <c r="K305" s="122"/>
      <c r="L305" s="1342"/>
      <c r="M305" s="65"/>
      <c r="N305" s="65"/>
      <c r="O305" s="66"/>
      <c r="P305" s="66"/>
      <c r="Q305" s="66"/>
      <c r="R305" s="6"/>
      <c r="S305" s="6"/>
      <c r="T305" s="6"/>
      <c r="U305" s="6"/>
      <c r="V305" s="4"/>
      <c r="W305" s="5"/>
      <c r="X305" s="4"/>
      <c r="Y305" s="656"/>
      <c r="AA305" s="1000"/>
    </row>
    <row r="306" spans="1:27" ht="16.5" customHeight="1" x14ac:dyDescent="0.25">
      <c r="A306" s="407"/>
      <c r="B306" s="355" t="s">
        <v>3</v>
      </c>
      <c r="C306" s="1386" t="s">
        <v>1052</v>
      </c>
      <c r="D306" s="1386"/>
      <c r="E306" s="1386"/>
      <c r="F306" s="1386"/>
      <c r="G306" s="1386"/>
      <c r="H306" s="1386"/>
      <c r="I306" s="1386"/>
      <c r="J306" s="121"/>
      <c r="K306" s="122"/>
      <c r="L306" s="1342"/>
      <c r="M306" s="65"/>
      <c r="N306" s="65"/>
      <c r="O306" s="27"/>
      <c r="P306" s="27"/>
      <c r="Q306" s="27"/>
      <c r="U306" s="4"/>
      <c r="V306" s="4"/>
      <c r="W306" s="5"/>
      <c r="X306" s="4"/>
      <c r="Y306" s="511" t="s">
        <v>940</v>
      </c>
      <c r="Z306" t="s">
        <v>833</v>
      </c>
    </row>
    <row r="307" spans="1:27" ht="16.5" customHeight="1" x14ac:dyDescent="0.25">
      <c r="A307" s="407"/>
      <c r="B307" s="355"/>
      <c r="C307" s="1386"/>
      <c r="D307" s="1386"/>
      <c r="E307" s="1386"/>
      <c r="F307" s="1386"/>
      <c r="G307" s="1386"/>
      <c r="H307" s="1386"/>
      <c r="I307" s="1386"/>
      <c r="J307" s="121"/>
      <c r="K307" s="122"/>
      <c r="L307" s="1342"/>
      <c r="M307" s="65"/>
      <c r="N307" s="65"/>
      <c r="O307" s="27"/>
      <c r="P307" s="27"/>
      <c r="Q307" s="27"/>
      <c r="U307" s="4"/>
      <c r="V307" s="4"/>
      <c r="W307" s="5"/>
      <c r="X307" s="4"/>
    </row>
    <row r="308" spans="1:27" ht="16.5" customHeight="1" x14ac:dyDescent="0.25">
      <c r="A308" s="407"/>
      <c r="B308" s="321" t="s">
        <v>4</v>
      </c>
      <c r="C308" s="1808" t="s">
        <v>244</v>
      </c>
      <c r="D308" s="1808"/>
      <c r="E308" s="1808"/>
      <c r="F308" s="1808"/>
      <c r="G308" s="1808"/>
      <c r="H308" s="1808"/>
      <c r="I308" s="1808"/>
      <c r="J308" s="121"/>
      <c r="K308" s="122"/>
      <c r="L308" s="1342"/>
      <c r="M308" s="60"/>
      <c r="N308" s="60"/>
      <c r="O308" s="27"/>
      <c r="P308" s="27"/>
      <c r="Q308" s="27"/>
      <c r="U308" s="4"/>
      <c r="V308" s="4"/>
      <c r="W308" s="5"/>
      <c r="X308" s="4"/>
    </row>
    <row r="309" spans="1:27" ht="16.5" customHeight="1" x14ac:dyDescent="0.25">
      <c r="A309" s="407"/>
      <c r="B309" s="321"/>
      <c r="C309" s="287" t="s">
        <v>54</v>
      </c>
      <c r="D309" s="1560" t="s">
        <v>286</v>
      </c>
      <c r="E309" s="1560"/>
      <c r="F309" s="1560"/>
      <c r="G309" s="1560"/>
      <c r="H309" s="1560"/>
      <c r="I309" s="1575"/>
      <c r="J309" s="121"/>
      <c r="K309" s="122"/>
      <c r="L309" s="1342"/>
      <c r="M309" s="60"/>
      <c r="N309" s="60"/>
      <c r="O309" s="27"/>
      <c r="P309" s="27"/>
      <c r="Q309" s="27"/>
      <c r="U309" s="4"/>
      <c r="V309" s="4"/>
      <c r="W309" s="5"/>
      <c r="X309" s="4"/>
    </row>
    <row r="310" spans="1:27" ht="16.5" customHeight="1" x14ac:dyDescent="0.25">
      <c r="A310" s="407"/>
      <c r="B310" s="321"/>
      <c r="C310" s="80"/>
      <c r="D310" s="1560"/>
      <c r="E310" s="1560"/>
      <c r="F310" s="1560"/>
      <c r="G310" s="1560"/>
      <c r="H310" s="1560"/>
      <c r="I310" s="1575"/>
      <c r="J310" s="121"/>
      <c r="K310" s="122"/>
      <c r="L310" s="1342"/>
      <c r="M310" s="60"/>
      <c r="N310" s="60"/>
      <c r="O310" s="27"/>
      <c r="P310" s="27"/>
      <c r="Q310" s="27"/>
      <c r="U310" s="4"/>
      <c r="V310" s="4"/>
      <c r="W310" s="5"/>
      <c r="X310" s="4"/>
    </row>
    <row r="311" spans="1:27" ht="18" customHeight="1" x14ac:dyDescent="0.25">
      <c r="A311" s="409"/>
      <c r="B311" s="411"/>
      <c r="C311" s="412" t="s">
        <v>55</v>
      </c>
      <c r="D311" s="412" t="s">
        <v>285</v>
      </c>
      <c r="E311" s="412"/>
      <c r="F311" s="412"/>
      <c r="G311" s="412"/>
      <c r="H311" s="412"/>
      <c r="I311" s="412"/>
      <c r="J311" s="123"/>
      <c r="K311" s="124"/>
      <c r="L311" s="1342"/>
      <c r="M311" s="60"/>
      <c r="N311" s="244"/>
      <c r="O311" s="27"/>
      <c r="P311" s="27"/>
      <c r="Q311" s="27"/>
      <c r="U311" s="4"/>
      <c r="V311" s="4"/>
      <c r="W311" s="5"/>
      <c r="X311" s="4"/>
    </row>
    <row r="312" spans="1:27" s="22" customFormat="1" ht="16.5" customHeight="1" x14ac:dyDescent="0.2">
      <c r="A312" s="408" t="s">
        <v>214</v>
      </c>
      <c r="B312" s="1240" t="s">
        <v>443</v>
      </c>
      <c r="C312" s="1240"/>
      <c r="D312" s="1240"/>
      <c r="E312" s="1240"/>
      <c r="F312" s="1240"/>
      <c r="G312" s="1240"/>
      <c r="H312" s="1240"/>
      <c r="I312" s="1240"/>
      <c r="J312" s="125"/>
      <c r="K312" s="126"/>
      <c r="L312" s="1342"/>
      <c r="M312" s="65"/>
      <c r="N312" s="244" t="s">
        <v>708</v>
      </c>
      <c r="O312" s="66" t="b">
        <v>0</v>
      </c>
      <c r="P312" s="230">
        <f>IF(O312=TRUE,1,0)</f>
        <v>0</v>
      </c>
      <c r="Q312" s="581"/>
      <c r="R312" s="566" t="str">
        <f>IF(AND($Q$286&gt;0,$Q$286=$O$286),"NA","")</f>
        <v/>
      </c>
      <c r="S312" s="6"/>
      <c r="T312" s="6"/>
      <c r="U312" s="6"/>
      <c r="V312" s="4"/>
      <c r="W312" s="679" t="str">
        <f>IF(OR(Q312=TRUE,R312="NA"),CONCATENATE(N312," "),"")</f>
        <v/>
      </c>
      <c r="X312" s="562" t="str">
        <f>IF(OR(O312=TRUE,Q312=TRUE,R312="NA"),"",CONCATENATE(N312," "))</f>
        <v xml:space="preserve">P6.6, </v>
      </c>
      <c r="Y312" s="656"/>
      <c r="AA312" s="1000"/>
    </row>
    <row r="313" spans="1:27" s="22" customFormat="1" ht="16.5" customHeight="1" x14ac:dyDescent="0.2">
      <c r="A313" s="409"/>
      <c r="B313" s="1483"/>
      <c r="C313" s="1483"/>
      <c r="D313" s="1483"/>
      <c r="E313" s="1483"/>
      <c r="F313" s="1483"/>
      <c r="G313" s="1483"/>
      <c r="H313" s="1483"/>
      <c r="I313" s="1483"/>
      <c r="J313" s="123"/>
      <c r="K313" s="124"/>
      <c r="L313" s="1342"/>
      <c r="M313" s="65"/>
      <c r="N313" s="244"/>
      <c r="O313" s="66"/>
      <c r="P313" s="66"/>
      <c r="Q313" s="66"/>
      <c r="R313" s="6"/>
      <c r="S313" s="6"/>
      <c r="T313" s="6"/>
      <c r="U313" s="6"/>
      <c r="V313" s="4"/>
      <c r="W313" s="5"/>
      <c r="X313" s="4"/>
      <c r="Y313" s="656"/>
      <c r="AA313" s="1000"/>
    </row>
    <row r="314" spans="1:27" s="22" customFormat="1" ht="16.5" customHeight="1" x14ac:dyDescent="0.2">
      <c r="A314" s="408" t="s">
        <v>215</v>
      </c>
      <c r="B314" s="1209" t="s">
        <v>916</v>
      </c>
      <c r="C314" s="1209"/>
      <c r="D314" s="1209"/>
      <c r="E314" s="1209"/>
      <c r="F314" s="1209"/>
      <c r="G314" s="1209"/>
      <c r="H314" s="1209"/>
      <c r="I314" s="1209"/>
      <c r="J314" s="121"/>
      <c r="K314" s="122"/>
      <c r="L314" s="1342"/>
      <c r="M314" s="65"/>
      <c r="N314" s="244" t="s">
        <v>709</v>
      </c>
      <c r="O314" s="66" t="b">
        <v>0</v>
      </c>
      <c r="P314" s="230">
        <f>IF(O314=TRUE,1,0)</f>
        <v>0</v>
      </c>
      <c r="Q314" s="581"/>
      <c r="R314" s="566" t="str">
        <f>IF(AND($Q$286&gt;0,$Q$286=$O$286),"NA","")</f>
        <v/>
      </c>
      <c r="S314" s="6"/>
      <c r="T314" s="6"/>
      <c r="U314" s="6"/>
      <c r="V314" s="4"/>
      <c r="W314" s="679" t="str">
        <f>IF(OR(Q314=TRUE,R314="NA"),CONCATENATE(N314," "),"")</f>
        <v/>
      </c>
      <c r="X314" s="562" t="str">
        <f>IF(OR(O314=TRUE,Q314=TRUE,R314="NA"),"",CONCATENATE(N314," "))</f>
        <v xml:space="preserve">P6.7, </v>
      </c>
      <c r="Y314" s="656"/>
      <c r="AA314" s="1000"/>
    </row>
    <row r="315" spans="1:27" s="22" customFormat="1" ht="16.5" customHeight="1" x14ac:dyDescent="0.2">
      <c r="A315" s="407"/>
      <c r="B315" s="1209"/>
      <c r="C315" s="1209"/>
      <c r="D315" s="1209"/>
      <c r="E315" s="1209"/>
      <c r="F315" s="1209"/>
      <c r="G315" s="1209"/>
      <c r="H315" s="1209"/>
      <c r="I315" s="1209"/>
      <c r="J315" s="121"/>
      <c r="K315" s="122"/>
      <c r="L315" s="1342"/>
      <c r="M315" s="65"/>
      <c r="N315" s="244"/>
      <c r="O315" s="66"/>
      <c r="P315" s="66"/>
      <c r="Q315" s="66"/>
      <c r="R315" s="6"/>
      <c r="S315" s="6"/>
      <c r="T315" s="6"/>
      <c r="U315" s="6"/>
      <c r="V315" s="4"/>
      <c r="W315" s="5"/>
      <c r="X315" s="4"/>
      <c r="Y315" s="656"/>
      <c r="AA315" s="1000"/>
    </row>
    <row r="316" spans="1:27" s="22" customFormat="1" ht="16.5" customHeight="1" x14ac:dyDescent="0.2">
      <c r="A316" s="407"/>
      <c r="B316" s="1209"/>
      <c r="C316" s="1209"/>
      <c r="D316" s="1209"/>
      <c r="E316" s="1209"/>
      <c r="F316" s="1209"/>
      <c r="G316" s="1209"/>
      <c r="H316" s="1209"/>
      <c r="I316" s="1209"/>
      <c r="J316" s="121"/>
      <c r="K316" s="122"/>
      <c r="L316" s="1342"/>
      <c r="M316" s="65"/>
      <c r="N316" s="244"/>
      <c r="O316" s="66"/>
      <c r="P316" s="66"/>
      <c r="Q316" s="66"/>
      <c r="R316" s="6"/>
      <c r="S316" s="6"/>
      <c r="T316" s="6"/>
      <c r="U316" s="6"/>
      <c r="V316" s="4"/>
      <c r="W316" s="5"/>
      <c r="X316" s="4"/>
      <c r="Y316" s="656"/>
      <c r="AA316" s="1000"/>
    </row>
    <row r="317" spans="1:27" s="22" customFormat="1" ht="10.5" customHeight="1" x14ac:dyDescent="0.2">
      <c r="A317" s="409"/>
      <c r="B317" s="1483"/>
      <c r="C317" s="1483"/>
      <c r="D317" s="1483"/>
      <c r="E317" s="1483"/>
      <c r="F317" s="1483"/>
      <c r="G317" s="1483"/>
      <c r="H317" s="1483"/>
      <c r="I317" s="1483"/>
      <c r="J317" s="123"/>
      <c r="K317" s="124"/>
      <c r="L317" s="1342"/>
      <c r="M317" s="65"/>
      <c r="N317" s="244"/>
      <c r="O317" s="66"/>
      <c r="P317" s="66"/>
      <c r="Q317" s="66"/>
      <c r="R317" s="6"/>
      <c r="S317" s="6"/>
      <c r="T317" s="6"/>
      <c r="U317" s="6"/>
      <c r="V317" s="4"/>
      <c r="W317" s="5"/>
      <c r="X317" s="4"/>
      <c r="Y317" s="656"/>
      <c r="AA317" s="1000"/>
    </row>
    <row r="318" spans="1:27" s="22" customFormat="1" ht="16.5" customHeight="1" x14ac:dyDescent="0.2">
      <c r="A318" s="408" t="s">
        <v>216</v>
      </c>
      <c r="B318" s="1729" t="s">
        <v>120</v>
      </c>
      <c r="C318" s="1729"/>
      <c r="D318" s="1729"/>
      <c r="E318" s="1729"/>
      <c r="F318" s="1729"/>
      <c r="G318" s="1729"/>
      <c r="H318" s="1729"/>
      <c r="I318" s="1729"/>
      <c r="J318" s="125"/>
      <c r="K318" s="126"/>
      <c r="L318" s="1342"/>
      <c r="M318" s="65"/>
      <c r="N318" s="244"/>
      <c r="O318" s="66"/>
      <c r="P318" s="66"/>
      <c r="Q318" s="66"/>
      <c r="R318" s="6"/>
      <c r="S318" s="6"/>
      <c r="T318" s="6"/>
      <c r="U318" s="6"/>
      <c r="V318" s="4"/>
      <c r="W318" s="5"/>
      <c r="X318" s="4"/>
      <c r="Y318" s="656"/>
      <c r="AA318" s="1000"/>
    </row>
    <row r="319" spans="1:27" s="22" customFormat="1" ht="16.5" customHeight="1" x14ac:dyDescent="0.2">
      <c r="A319" s="407"/>
      <c r="B319" s="321" t="s">
        <v>0</v>
      </c>
      <c r="C319" s="1808" t="s">
        <v>121</v>
      </c>
      <c r="D319" s="1808"/>
      <c r="E319" s="1808"/>
      <c r="F319" s="1808"/>
      <c r="G319" s="1808"/>
      <c r="H319" s="1808"/>
      <c r="I319" s="1808"/>
      <c r="J319" s="121"/>
      <c r="K319" s="122"/>
      <c r="L319" s="1342"/>
      <c r="M319" s="65"/>
      <c r="N319" s="244" t="s">
        <v>710</v>
      </c>
      <c r="O319" s="66" t="b">
        <v>0</v>
      </c>
      <c r="P319" s="230">
        <f>IF(O319=TRUE,1,0)</f>
        <v>0</v>
      </c>
      <c r="Q319" s="581"/>
      <c r="R319" s="566" t="str">
        <f>IF(AND($Q$286&gt;0,$Q$286=$O$286),"NA","")</f>
        <v/>
      </c>
      <c r="S319" s="6"/>
      <c r="T319" s="6"/>
      <c r="U319" s="6"/>
      <c r="V319" s="4"/>
      <c r="W319" s="679" t="str">
        <f>IF(OR(Q319=TRUE,R319="NA"),CONCATENATE(N319," "),"")</f>
        <v/>
      </c>
      <c r="X319" s="562" t="str">
        <f>IF(OR(O319=TRUE,Q319=TRUE,R319="NA"),"",CONCATENATE(N319," "))</f>
        <v xml:space="preserve">P6.8a, </v>
      </c>
      <c r="Y319" s="656"/>
      <c r="AA319" s="1000"/>
    </row>
    <row r="320" spans="1:27" s="22" customFormat="1" ht="15.75" customHeight="1" x14ac:dyDescent="0.2">
      <c r="A320" s="409"/>
      <c r="B320" s="411" t="s">
        <v>1</v>
      </c>
      <c r="C320" s="1797" t="s">
        <v>287</v>
      </c>
      <c r="D320" s="1797"/>
      <c r="E320" s="1797"/>
      <c r="F320" s="1797"/>
      <c r="G320" s="1797"/>
      <c r="H320" s="1797"/>
      <c r="I320" s="1797"/>
      <c r="J320" s="123"/>
      <c r="K320" s="124"/>
      <c r="L320" s="1342"/>
      <c r="M320" s="65"/>
      <c r="N320" s="244" t="s">
        <v>711</v>
      </c>
      <c r="O320" s="66" t="b">
        <v>0</v>
      </c>
      <c r="P320" s="230">
        <f>IF(O320=TRUE,1,0)</f>
        <v>0</v>
      </c>
      <c r="Q320" s="581"/>
      <c r="R320" s="566" t="str">
        <f>IF(AND($Q$286&gt;0,$Q$286=$O$286),"NA","")</f>
        <v/>
      </c>
      <c r="S320" s="6"/>
      <c r="T320" s="6"/>
      <c r="U320" s="6"/>
      <c r="V320" s="4"/>
      <c r="W320" s="679" t="str">
        <f>IF(OR(Q320=TRUE,R320="NA"),CONCATENATE(N320," "),"")</f>
        <v/>
      </c>
      <c r="X320" s="562" t="str">
        <f>IF(OR(O320=TRUE,Q320=TRUE,R320="NA"),"",CONCATENATE(N320," "))</f>
        <v xml:space="preserve">P6.8b, </v>
      </c>
      <c r="Y320" s="656"/>
      <c r="AA320" s="1000"/>
    </row>
    <row r="321" spans="1:29" s="22" customFormat="1" ht="16.5" customHeight="1" x14ac:dyDescent="0.2">
      <c r="A321" s="408" t="s">
        <v>217</v>
      </c>
      <c r="B321" s="1240" t="s">
        <v>122</v>
      </c>
      <c r="C321" s="1240"/>
      <c r="D321" s="1240"/>
      <c r="E321" s="1240"/>
      <c r="F321" s="1240"/>
      <c r="G321" s="1240"/>
      <c r="H321" s="1240"/>
      <c r="I321" s="1240"/>
      <c r="J321" s="125"/>
      <c r="K321" s="126"/>
      <c r="L321" s="1342"/>
      <c r="M321" s="65"/>
      <c r="N321" s="244" t="s">
        <v>712</v>
      </c>
      <c r="O321" s="66" t="b">
        <v>0</v>
      </c>
      <c r="P321" s="230">
        <f>IF(O321=TRUE,1,0)</f>
        <v>0</v>
      </c>
      <c r="Q321" s="581"/>
      <c r="R321" s="566" t="str">
        <f>IF(AND($Q$286&gt;0,$Q$286=$O$286),"NA","")</f>
        <v/>
      </c>
      <c r="S321" s="6"/>
      <c r="T321" s="6"/>
      <c r="U321" s="6"/>
      <c r="V321" s="4"/>
      <c r="W321" s="679" t="str">
        <f>IF(OR(Q321=TRUE,R321="NA"),CONCATENATE(N321," "),"")</f>
        <v/>
      </c>
      <c r="X321" s="562" t="str">
        <f>IF(OR(O321=TRUE,Q321=TRUE,R321="NA"),"",CONCATENATE(N321," "))</f>
        <v xml:space="preserve">P6.9, </v>
      </c>
      <c r="Y321" s="656"/>
      <c r="AA321" s="1000"/>
    </row>
    <row r="322" spans="1:29" s="22" customFormat="1" ht="16.5" customHeight="1" x14ac:dyDescent="0.2">
      <c r="A322" s="409"/>
      <c r="B322" s="1483"/>
      <c r="C322" s="1483"/>
      <c r="D322" s="1483"/>
      <c r="E322" s="1483"/>
      <c r="F322" s="1483"/>
      <c r="G322" s="1483"/>
      <c r="H322" s="1483"/>
      <c r="I322" s="1483"/>
      <c r="J322" s="123"/>
      <c r="K322" s="124"/>
      <c r="L322" s="1342"/>
      <c r="M322" s="65"/>
      <c r="N322" s="244"/>
      <c r="O322" s="66"/>
      <c r="P322" s="66"/>
      <c r="Q322" s="66"/>
      <c r="R322" s="6"/>
      <c r="S322" s="6"/>
      <c r="T322" s="6"/>
      <c r="U322" s="6"/>
      <c r="V322" s="4"/>
      <c r="W322" s="5"/>
      <c r="X322" s="4"/>
      <c r="Y322" s="656"/>
      <c r="AA322" s="1000"/>
    </row>
    <row r="323" spans="1:29" s="22" customFormat="1" ht="16.5" customHeight="1" x14ac:dyDescent="0.2">
      <c r="A323" s="408" t="s">
        <v>153</v>
      </c>
      <c r="B323" s="1240" t="s">
        <v>252</v>
      </c>
      <c r="C323" s="1240"/>
      <c r="D323" s="1240"/>
      <c r="E323" s="1240"/>
      <c r="F323" s="1240"/>
      <c r="G323" s="1240"/>
      <c r="H323" s="1240"/>
      <c r="I323" s="1240"/>
      <c r="J323" s="125"/>
      <c r="K323" s="126"/>
      <c r="L323" s="1342"/>
      <c r="M323" s="65"/>
      <c r="N323" s="246" t="s">
        <v>713</v>
      </c>
      <c r="O323" s="66" t="b">
        <v>0</v>
      </c>
      <c r="P323" s="230">
        <f>IF(O323=TRUE,1,0)</f>
        <v>0</v>
      </c>
      <c r="Q323" s="581"/>
      <c r="R323" s="566" t="str">
        <f>IF(AND($Q$286&gt;0,$Q$286=$O$286),"NA","")</f>
        <v/>
      </c>
      <c r="S323" s="6"/>
      <c r="T323" s="6"/>
      <c r="U323" s="6"/>
      <c r="V323" s="4"/>
      <c r="W323" s="679" t="str">
        <f>IF(OR(Q323=TRUE,R323="NA"),CONCATENATE(N323," "),"")</f>
        <v/>
      </c>
      <c r="X323" s="562" t="str">
        <f>IF(OR(O323=TRUE,Q323=TRUE,R323="NA"),"",CONCATENATE(N323," "))</f>
        <v xml:space="preserve">P6.10, </v>
      </c>
      <c r="Y323" s="656"/>
      <c r="AA323" s="1000"/>
    </row>
    <row r="324" spans="1:29" s="22" customFormat="1" ht="16.5" customHeight="1" x14ac:dyDescent="0.2">
      <c r="A324" s="407"/>
      <c r="B324" s="1209"/>
      <c r="C324" s="1209"/>
      <c r="D324" s="1209"/>
      <c r="E324" s="1209"/>
      <c r="F324" s="1209"/>
      <c r="G324" s="1209"/>
      <c r="H324" s="1209"/>
      <c r="I324" s="1209"/>
      <c r="J324" s="121"/>
      <c r="K324" s="122"/>
      <c r="L324" s="1342"/>
      <c r="M324" s="65"/>
      <c r="N324" s="244"/>
      <c r="O324" s="66"/>
      <c r="P324" s="66"/>
      <c r="Q324" s="66"/>
      <c r="R324" s="6"/>
      <c r="S324" s="6"/>
      <c r="T324" s="6"/>
      <c r="U324" s="6"/>
      <c r="V324" s="4"/>
      <c r="W324" s="5"/>
      <c r="X324" s="4"/>
      <c r="Y324" s="656"/>
      <c r="AA324" s="1000"/>
    </row>
    <row r="325" spans="1:29" s="22" customFormat="1" ht="13.5" customHeight="1" x14ac:dyDescent="0.2">
      <c r="A325" s="409"/>
      <c r="B325" s="1483"/>
      <c r="C325" s="1483"/>
      <c r="D325" s="1483"/>
      <c r="E325" s="1483"/>
      <c r="F325" s="1483"/>
      <c r="G325" s="1483"/>
      <c r="H325" s="1483"/>
      <c r="I325" s="1483"/>
      <c r="J325" s="123"/>
      <c r="K325" s="124"/>
      <c r="L325" s="1342"/>
      <c r="M325" s="65"/>
      <c r="N325" s="65"/>
      <c r="O325" s="9"/>
      <c r="P325" s="6"/>
      <c r="Q325" s="6"/>
      <c r="R325" s="6"/>
      <c r="S325" s="6"/>
      <c r="T325" s="6"/>
      <c r="U325" s="6"/>
      <c r="V325" s="4"/>
      <c r="W325" s="5"/>
      <c r="X325" s="4"/>
      <c r="Y325" s="656"/>
      <c r="AA325" s="1000"/>
    </row>
    <row r="326" spans="1:29" s="22" customFormat="1" ht="16.5" customHeight="1" x14ac:dyDescent="0.2">
      <c r="A326" s="1348" t="s">
        <v>219</v>
      </c>
      <c r="B326" s="1240" t="s">
        <v>464</v>
      </c>
      <c r="C326" s="1240"/>
      <c r="D326" s="1240"/>
      <c r="E326" s="1240"/>
      <c r="F326" s="1240"/>
      <c r="G326" s="1240"/>
      <c r="H326" s="1240"/>
      <c r="I326" s="1241"/>
      <c r="J326" s="1143" t="s">
        <v>450</v>
      </c>
      <c r="K326" s="1409"/>
      <c r="L326" s="1342"/>
      <c r="M326" s="65"/>
      <c r="N326" s="65"/>
      <c r="O326" s="9"/>
      <c r="P326" s="6"/>
      <c r="Q326" s="6"/>
      <c r="R326" s="6"/>
      <c r="S326" s="6"/>
      <c r="T326" s="6"/>
      <c r="U326" s="6"/>
      <c r="W326" s="267"/>
      <c r="Y326" s="656"/>
      <c r="AA326" s="1000"/>
      <c r="AC326" s="968"/>
    </row>
    <row r="327" spans="1:29" s="22" customFormat="1" ht="16.5" customHeight="1" thickBot="1" x14ac:dyDescent="0.25">
      <c r="A327" s="1588"/>
      <c r="B327" s="1242"/>
      <c r="C327" s="1242"/>
      <c r="D327" s="1242"/>
      <c r="E327" s="1242"/>
      <c r="F327" s="1242"/>
      <c r="G327" s="1242"/>
      <c r="H327" s="1242"/>
      <c r="I327" s="1243"/>
      <c r="J327" s="1145"/>
      <c r="K327" s="1410"/>
      <c r="L327" s="1408"/>
      <c r="M327" s="65"/>
      <c r="N327" s="65"/>
      <c r="O327" s="9"/>
      <c r="P327" s="6"/>
      <c r="Q327" s="6"/>
      <c r="R327" s="6"/>
      <c r="S327" s="6"/>
      <c r="T327" s="6"/>
      <c r="U327" s="6"/>
      <c r="W327" s="267"/>
      <c r="Y327" s="656"/>
      <c r="AA327" s="1000"/>
      <c r="AC327" s="968"/>
    </row>
    <row r="328" spans="1:29" s="22" customFormat="1" ht="11.45" customHeight="1" x14ac:dyDescent="0.2">
      <c r="A328" s="1624" t="s">
        <v>1433</v>
      </c>
      <c r="B328" s="1625"/>
      <c r="C328" s="1625"/>
      <c r="D328" s="1625"/>
      <c r="E328" s="1625"/>
      <c r="F328" s="1625"/>
      <c r="G328" s="1625"/>
      <c r="H328" s="1625"/>
      <c r="I328" s="1625"/>
      <c r="J328" s="1406" t="str">
        <f>IF(AND(U331=TRUE,COUNTIF(O333:O366,TRUE)&gt;0),"Check selection!","")</f>
        <v/>
      </c>
      <c r="K328" s="1406"/>
      <c r="L328" s="1407"/>
      <c r="M328" s="100"/>
      <c r="N328" s="85" t="s">
        <v>234</v>
      </c>
      <c r="O328" s="41">
        <f>O331</f>
        <v>10</v>
      </c>
      <c r="P328" s="41">
        <f t="shared" ref="P328:Q328" si="8">P331</f>
        <v>0</v>
      </c>
      <c r="Q328" s="41">
        <f t="shared" si="8"/>
        <v>0</v>
      </c>
      <c r="R328" s="191">
        <f>(P328+Q328)/O328</f>
        <v>0</v>
      </c>
      <c r="S328" s="41">
        <f>COUNTIF(S331,"Y")</f>
        <v>0</v>
      </c>
      <c r="T328" s="41">
        <f>COUNTA(S331)</f>
        <v>1</v>
      </c>
      <c r="U328" s="41">
        <f>COUNTIF(U331,"true")</f>
        <v>0</v>
      </c>
      <c r="V328" s="41">
        <f t="shared" ref="V328" si="9">V331</f>
        <v>0</v>
      </c>
      <c r="W328" s="5"/>
      <c r="X328" s="8"/>
      <c r="Y328" s="656"/>
      <c r="AA328" s="1000"/>
    </row>
    <row r="329" spans="1:29" s="22" customFormat="1" ht="16.5" customHeight="1" x14ac:dyDescent="0.2">
      <c r="A329" s="1760"/>
      <c r="B329" s="1761"/>
      <c r="C329" s="1761"/>
      <c r="D329" s="1761"/>
      <c r="E329" s="1761"/>
      <c r="F329" s="1761"/>
      <c r="G329" s="1761"/>
      <c r="H329" s="1761"/>
      <c r="I329" s="1761"/>
      <c r="J329" s="1802"/>
      <c r="K329" s="1802"/>
      <c r="L329" s="1803"/>
      <c r="M329" s="100"/>
      <c r="N329" s="118"/>
      <c r="O329" s="8"/>
      <c r="P329" s="8"/>
      <c r="Q329" s="8"/>
      <c r="R329" s="23"/>
      <c r="S329" s="8"/>
      <c r="T329" s="8"/>
      <c r="U329" s="8"/>
      <c r="V329" s="8"/>
      <c r="W329" s="5"/>
      <c r="X329" s="8"/>
      <c r="Y329" s="656"/>
      <c r="AA329" s="1000"/>
    </row>
    <row r="330" spans="1:29" s="22" customFormat="1" ht="16.5" customHeight="1" x14ac:dyDescent="0.2">
      <c r="A330" s="1626"/>
      <c r="B330" s="1627"/>
      <c r="C330" s="1627"/>
      <c r="D330" s="1627"/>
      <c r="E330" s="1627"/>
      <c r="F330" s="1627"/>
      <c r="G330" s="1627"/>
      <c r="H330" s="1627"/>
      <c r="I330" s="1627"/>
      <c r="J330" s="307"/>
      <c r="K330" s="296" t="s">
        <v>225</v>
      </c>
      <c r="L330" s="323"/>
      <c r="M330" s="101"/>
      <c r="N330" s="101"/>
      <c r="O330" s="9"/>
      <c r="P330" s="6"/>
      <c r="Q330" s="6"/>
      <c r="R330" s="6"/>
      <c r="S330" s="6"/>
      <c r="T330" s="6"/>
      <c r="U330" s="6"/>
      <c r="V330" s="6"/>
      <c r="W330" s="681"/>
      <c r="X330" s="6"/>
      <c r="Y330" s="656"/>
      <c r="AA330" s="1000"/>
    </row>
    <row r="331" spans="1:29" s="22" customFormat="1" ht="16.5" customHeight="1" x14ac:dyDescent="0.2">
      <c r="A331" s="1798" t="s">
        <v>220</v>
      </c>
      <c r="B331" s="1389" t="s">
        <v>435</v>
      </c>
      <c r="C331" s="1389"/>
      <c r="D331" s="1389"/>
      <c r="E331" s="1389"/>
      <c r="F331" s="1389"/>
      <c r="G331" s="1389"/>
      <c r="H331" s="1389"/>
      <c r="I331" s="1389"/>
      <c r="J331" s="1151">
        <f>R331</f>
        <v>0</v>
      </c>
      <c r="K331" s="1392"/>
      <c r="L331" s="1801" t="str">
        <f>IF(J331&lt;0.6,"&lt;&lt; Insufficient control features","")</f>
        <v>&lt;&lt; Insufficient control features</v>
      </c>
      <c r="M331" s="69"/>
      <c r="N331" s="59" t="s">
        <v>236</v>
      </c>
      <c r="O331" s="47">
        <f>COUNTA(O333:O367)</f>
        <v>10</v>
      </c>
      <c r="P331" s="168">
        <f>IF(U331=TRUE,0,SUM(P333:P367)-V331)</f>
        <v>0</v>
      </c>
      <c r="Q331" s="13">
        <f>IF(U331=TRUE,O331,COUNTIF(Q333:Q367,TRUE))</f>
        <v>0</v>
      </c>
      <c r="R331" s="192">
        <f>IF(O331=Q331,1,ROUNDUP((P331+Q331)/O331,2))</f>
        <v>0</v>
      </c>
      <c r="S331" s="13" t="str">
        <f>IF(R331&gt;=$S$13,"Y","N")</f>
        <v>N</v>
      </c>
      <c r="T331" s="4"/>
      <c r="U331" s="34" t="b">
        <v>0</v>
      </c>
      <c r="V331" s="571">
        <f>COUNTIF(V333:V367,"TRUE")</f>
        <v>0</v>
      </c>
      <c r="W331" s="564" t="str">
        <f>W333&amp;W337&amp;W340&amp;W343&amp;W345&amp;W347&amp;W351&amp;W354&amp;W363&amp;W366</f>
        <v/>
      </c>
      <c r="X331" s="564" t="str">
        <f>X333&amp;X337&amp;X340&amp;X343&amp;X345&amp;X347&amp;X351&amp;X354&amp;X363&amp;X366</f>
        <v xml:space="preserve">P7.1, P7.2, P7.3, P7.4, P7.5, P7.6, P7.7, P7.8, P7.9, P7.10, </v>
      </c>
      <c r="Y331" s="656"/>
      <c r="AA331" s="1000"/>
    </row>
    <row r="332" spans="1:29" s="22" customFormat="1" ht="16.5" customHeight="1" x14ac:dyDescent="0.2">
      <c r="A332" s="1763"/>
      <c r="B332" s="1390"/>
      <c r="C332" s="1390"/>
      <c r="D332" s="1390"/>
      <c r="E332" s="1390"/>
      <c r="F332" s="1390"/>
      <c r="G332" s="1390"/>
      <c r="H332" s="1390"/>
      <c r="I332" s="1390"/>
      <c r="J332" s="1395"/>
      <c r="K332" s="1396"/>
      <c r="L332" s="1431"/>
      <c r="M332" s="69"/>
      <c r="N332" s="246"/>
      <c r="O332" s="6"/>
      <c r="P332" s="6"/>
      <c r="Q332" s="6"/>
      <c r="R332" s="6"/>
      <c r="S332" s="87"/>
      <c r="T332" s="87"/>
      <c r="U332" s="87"/>
      <c r="W332" s="267"/>
      <c r="Y332" s="656"/>
      <c r="AA332" s="1000"/>
    </row>
    <row r="333" spans="1:29" s="22" customFormat="1" ht="16.5" customHeight="1" x14ac:dyDescent="0.2">
      <c r="A333" s="1799">
        <v>7.1</v>
      </c>
      <c r="B333" s="1736" t="s">
        <v>1072</v>
      </c>
      <c r="C333" s="1784"/>
      <c r="D333" s="1784"/>
      <c r="E333" s="1784"/>
      <c r="F333" s="1784"/>
      <c r="G333" s="1784"/>
      <c r="H333" s="1784"/>
      <c r="I333" s="1784"/>
      <c r="J333" s="119"/>
      <c r="K333" s="542"/>
      <c r="L333" s="1162"/>
      <c r="M333" s="65"/>
      <c r="N333" s="245" t="s">
        <v>622</v>
      </c>
      <c r="O333" s="66" t="b">
        <v>0</v>
      </c>
      <c r="P333" s="230">
        <f>IF(O333=TRUE,1,0)</f>
        <v>0</v>
      </c>
      <c r="Q333" s="565"/>
      <c r="R333" s="566" t="str">
        <f>IF(AND($Q$331&gt;0,$Q$331=$O$331),"NA","")</f>
        <v/>
      </c>
      <c r="S333" s="6"/>
      <c r="T333" s="6"/>
      <c r="U333" s="6"/>
      <c r="V333" s="4"/>
      <c r="W333" s="679" t="str">
        <f>IF(OR(Q333=TRUE,R333="NA"),CONCATENATE(N333," "),"")</f>
        <v/>
      </c>
      <c r="X333" s="562" t="str">
        <f>IF(OR(O333=TRUE,Q333=TRUE,R333="NA"),"",CONCATENATE(N333," "))</f>
        <v xml:space="preserve">P7.1, </v>
      </c>
      <c r="Y333" s="656" t="s">
        <v>940</v>
      </c>
      <c r="AA333" s="1000"/>
    </row>
    <row r="334" spans="1:29" s="22" customFormat="1" ht="16.5" customHeight="1" x14ac:dyDescent="0.2">
      <c r="A334" s="1348"/>
      <c r="B334" s="1786"/>
      <c r="C334" s="1786"/>
      <c r="D334" s="1786"/>
      <c r="E334" s="1786"/>
      <c r="F334" s="1786"/>
      <c r="G334" s="1786"/>
      <c r="H334" s="1786"/>
      <c r="I334" s="1786"/>
      <c r="J334" s="121"/>
      <c r="K334" s="541"/>
      <c r="L334" s="1124"/>
      <c r="M334" s="65"/>
      <c r="N334" s="245"/>
      <c r="O334" s="66"/>
      <c r="P334" s="24"/>
      <c r="Q334" s="24"/>
      <c r="R334" s="6"/>
      <c r="S334" s="6"/>
      <c r="T334" s="6"/>
      <c r="U334" s="6"/>
      <c r="V334" s="4"/>
      <c r="W334" s="5"/>
      <c r="X334" s="4"/>
      <c r="Y334" s="656"/>
      <c r="AA334" s="1000"/>
    </row>
    <row r="335" spans="1:29" s="22" customFormat="1" ht="16.5" customHeight="1" x14ac:dyDescent="0.2">
      <c r="A335" s="1348"/>
      <c r="B335" s="1786"/>
      <c r="C335" s="1786"/>
      <c r="D335" s="1786"/>
      <c r="E335" s="1786"/>
      <c r="F335" s="1786"/>
      <c r="G335" s="1786"/>
      <c r="H335" s="1786"/>
      <c r="I335" s="1786"/>
      <c r="J335" s="121"/>
      <c r="K335" s="541"/>
      <c r="L335" s="1124"/>
      <c r="M335" s="65"/>
      <c r="N335" s="245"/>
      <c r="O335" s="66"/>
      <c r="P335" s="24"/>
      <c r="Q335" s="24"/>
      <c r="R335" s="6"/>
      <c r="S335" s="6"/>
      <c r="T335" s="6"/>
      <c r="U335" s="6"/>
      <c r="V335" s="4"/>
      <c r="W335" s="5"/>
      <c r="X335" s="4"/>
      <c r="Y335" s="656"/>
      <c r="AA335" s="1000"/>
    </row>
    <row r="336" spans="1:29" s="22" customFormat="1" ht="27" customHeight="1" x14ac:dyDescent="0.2">
      <c r="A336" s="1348"/>
      <c r="B336" s="1812"/>
      <c r="C336" s="1812"/>
      <c r="D336" s="1812"/>
      <c r="E336" s="1812"/>
      <c r="F336" s="1812"/>
      <c r="G336" s="1812"/>
      <c r="H336" s="1812"/>
      <c r="I336" s="1812"/>
      <c r="J336" s="123"/>
      <c r="K336" s="543"/>
      <c r="L336" s="1124"/>
      <c r="M336" s="65"/>
      <c r="N336" s="245"/>
      <c r="O336" s="66"/>
      <c r="P336" s="24"/>
      <c r="Q336" s="24"/>
      <c r="R336" s="6"/>
      <c r="S336" s="6"/>
      <c r="T336" s="6"/>
      <c r="U336" s="6"/>
      <c r="V336" s="4"/>
      <c r="W336" s="5"/>
      <c r="X336" s="4"/>
      <c r="Y336" s="656"/>
      <c r="AA336" s="1000"/>
    </row>
    <row r="337" spans="1:29" s="22" customFormat="1" ht="14.25" x14ac:dyDescent="0.2">
      <c r="A337" s="1348">
        <v>7.2</v>
      </c>
      <c r="B337" s="1126" t="s">
        <v>496</v>
      </c>
      <c r="C337" s="1126"/>
      <c r="D337" s="1126"/>
      <c r="E337" s="1126"/>
      <c r="F337" s="1126"/>
      <c r="G337" s="1126"/>
      <c r="H337" s="1126"/>
      <c r="I337" s="1126"/>
      <c r="J337" s="125"/>
      <c r="K337" s="540"/>
      <c r="L337" s="1124"/>
      <c r="M337" s="65"/>
      <c r="N337" s="245" t="s">
        <v>623</v>
      </c>
      <c r="O337" s="66" t="b">
        <v>0</v>
      </c>
      <c r="P337" s="230">
        <f>IF(O337=TRUE,1,0)</f>
        <v>0</v>
      </c>
      <c r="Q337" s="565"/>
      <c r="R337" s="566" t="str">
        <f>IF(AND($Q$331&gt;0,$Q$331=$O$331),"NA","")</f>
        <v/>
      </c>
      <c r="S337" s="6"/>
      <c r="T337" s="6"/>
      <c r="U337" s="6"/>
      <c r="V337" s="4"/>
      <c r="W337" s="679" t="str">
        <f>IF(OR(Q337=TRUE,R337="NA"),CONCATENATE(N337," "),"")</f>
        <v/>
      </c>
      <c r="X337" s="562" t="str">
        <f>IF(OR(O337=TRUE,Q337=TRUE,R337="NA"),"",CONCATENATE(N337," "))</f>
        <v xml:space="preserve">P7.2, </v>
      </c>
      <c r="Y337" s="656"/>
      <c r="AA337" s="1000"/>
    </row>
    <row r="338" spans="1:29" s="22" customFormat="1" ht="16.5" customHeight="1" x14ac:dyDescent="0.2">
      <c r="A338" s="1348"/>
      <c r="B338" s="1386"/>
      <c r="C338" s="1386"/>
      <c r="D338" s="1386"/>
      <c r="E338" s="1386"/>
      <c r="F338" s="1386"/>
      <c r="G338" s="1386"/>
      <c r="H338" s="1386"/>
      <c r="I338" s="1386"/>
      <c r="J338" s="121"/>
      <c r="K338" s="541"/>
      <c r="L338" s="1124"/>
      <c r="M338" s="65"/>
      <c r="N338" s="245"/>
      <c r="O338" s="66"/>
      <c r="P338" s="24"/>
      <c r="Q338" s="24"/>
      <c r="R338" s="6"/>
      <c r="S338" s="6"/>
      <c r="T338" s="6"/>
      <c r="U338" s="6"/>
      <c r="V338" s="4"/>
      <c r="W338" s="5"/>
      <c r="X338" s="4"/>
      <c r="Y338" s="656"/>
      <c r="AA338" s="1000"/>
    </row>
    <row r="339" spans="1:29" s="22" customFormat="1" ht="16.5" customHeight="1" x14ac:dyDescent="0.2">
      <c r="A339" s="1348"/>
      <c r="B339" s="1387"/>
      <c r="C339" s="1387"/>
      <c r="D339" s="1387"/>
      <c r="E339" s="1387"/>
      <c r="F339" s="1387"/>
      <c r="G339" s="1387"/>
      <c r="H339" s="1387"/>
      <c r="I339" s="1387"/>
      <c r="J339" s="121"/>
      <c r="K339" s="541"/>
      <c r="L339" s="1124"/>
      <c r="M339" s="65"/>
      <c r="N339" s="245"/>
      <c r="O339" s="66"/>
      <c r="P339" s="24"/>
      <c r="Q339" s="24"/>
      <c r="R339" s="6"/>
      <c r="S339" s="6"/>
      <c r="T339" s="6"/>
      <c r="U339" s="6"/>
      <c r="V339" s="4"/>
      <c r="W339" s="5"/>
      <c r="X339" s="4"/>
      <c r="Y339" s="656"/>
      <c r="AA339" s="1000"/>
    </row>
    <row r="340" spans="1:29" s="22" customFormat="1" ht="16.5" customHeight="1" x14ac:dyDescent="0.2">
      <c r="A340" s="1619">
        <v>7.3</v>
      </c>
      <c r="B340" s="1240" t="s">
        <v>124</v>
      </c>
      <c r="C340" s="1240"/>
      <c r="D340" s="1240"/>
      <c r="E340" s="1240"/>
      <c r="F340" s="1240"/>
      <c r="G340" s="1240"/>
      <c r="H340" s="1240"/>
      <c r="I340" s="1241"/>
      <c r="J340" s="125"/>
      <c r="K340" s="540"/>
      <c r="L340" s="1130"/>
      <c r="M340" s="65"/>
      <c r="N340" s="245" t="s">
        <v>624</v>
      </c>
      <c r="O340" s="66" t="b">
        <v>0</v>
      </c>
      <c r="P340" s="230">
        <f>IF(O340=TRUE,1,0)</f>
        <v>0</v>
      </c>
      <c r="Q340" s="565" t="b">
        <v>0</v>
      </c>
      <c r="R340" s="566" t="str">
        <f>IF(AND($Q$331&gt;0,$Q$331=$O$331),"NA","")</f>
        <v/>
      </c>
      <c r="S340" s="6"/>
      <c r="T340" s="6"/>
      <c r="U340" s="6"/>
      <c r="V340" s="152" t="str">
        <f>IF(AND(O340=TRUE,Q340=TRUE),TRUE,"")</f>
        <v/>
      </c>
      <c r="W340" s="679" t="str">
        <f>IF(OR(Q340=TRUE,R340="NA"),CONCATENATE(N340," "),"")</f>
        <v/>
      </c>
      <c r="X340" s="562" t="str">
        <f>IF(OR(O340=TRUE,Q340=TRUE,R340="NA"),"",CONCATENATE(N340," "))</f>
        <v xml:space="preserve">P7.3, </v>
      </c>
      <c r="Y340" s="648" t="s">
        <v>941</v>
      </c>
      <c r="AA340" s="1000"/>
    </row>
    <row r="341" spans="1:29" s="22" customFormat="1" ht="16.5" customHeight="1" x14ac:dyDescent="0.2">
      <c r="A341" s="1343"/>
      <c r="B341" s="1209"/>
      <c r="C341" s="1209"/>
      <c r="D341" s="1209"/>
      <c r="E341" s="1209"/>
      <c r="F341" s="1209"/>
      <c r="G341" s="1209"/>
      <c r="H341" s="1209"/>
      <c r="I341" s="1210"/>
      <c r="J341" s="121"/>
      <c r="K341" s="541"/>
      <c r="L341" s="1135"/>
      <c r="M341" s="65"/>
      <c r="N341" s="245"/>
      <c r="O341" s="66"/>
      <c r="P341" s="24"/>
      <c r="Q341" s="24"/>
      <c r="R341" s="6"/>
      <c r="S341" s="6"/>
      <c r="T341" s="6"/>
      <c r="U341" s="6"/>
      <c r="V341" s="4"/>
      <c r="W341" s="5"/>
      <c r="X341" s="4"/>
      <c r="Y341" s="656"/>
      <c r="AA341" s="1000"/>
    </row>
    <row r="342" spans="1:29" s="22" customFormat="1" ht="3.75" customHeight="1" x14ac:dyDescent="0.2">
      <c r="A342" s="1344"/>
      <c r="B342" s="1483"/>
      <c r="C342" s="1483"/>
      <c r="D342" s="1483"/>
      <c r="E342" s="1483"/>
      <c r="F342" s="1483"/>
      <c r="G342" s="1483"/>
      <c r="H342" s="1483"/>
      <c r="I342" s="1687"/>
      <c r="J342" s="162" t="str">
        <f>IF(V340=TRUE,"! Select only one","")</f>
        <v/>
      </c>
      <c r="K342" s="543"/>
      <c r="L342" s="1193"/>
      <c r="M342" s="65"/>
      <c r="N342" s="245"/>
      <c r="O342" s="66"/>
      <c r="P342" s="24"/>
      <c r="Q342" s="24"/>
      <c r="R342" s="6"/>
      <c r="S342" s="6"/>
      <c r="T342" s="6"/>
      <c r="U342" s="6"/>
      <c r="V342" s="4"/>
      <c r="W342" s="5"/>
      <c r="X342" s="4"/>
      <c r="Y342" s="656"/>
      <c r="AA342" s="1000"/>
    </row>
    <row r="343" spans="1:29" s="22" customFormat="1" ht="16.5" customHeight="1" x14ac:dyDescent="0.2">
      <c r="A343" s="1238">
        <v>7.4</v>
      </c>
      <c r="B343" s="1126" t="s">
        <v>533</v>
      </c>
      <c r="C343" s="1126"/>
      <c r="D343" s="1126"/>
      <c r="E343" s="1126"/>
      <c r="F343" s="1126"/>
      <c r="G343" s="1126"/>
      <c r="H343" s="1126"/>
      <c r="I343" s="1126"/>
      <c r="J343" s="125"/>
      <c r="K343" s="540"/>
      <c r="L343" s="1124"/>
      <c r="M343" s="65"/>
      <c r="N343" s="245" t="s">
        <v>625</v>
      </c>
      <c r="O343" s="66" t="b">
        <v>0</v>
      </c>
      <c r="P343" s="230">
        <f>IF(O343=TRUE,1,0)</f>
        <v>0</v>
      </c>
      <c r="Q343" s="565"/>
      <c r="R343" s="566" t="str">
        <f>IF(AND($Q$331&gt;0,$Q$331=$O$331),"NA","")</f>
        <v/>
      </c>
      <c r="S343" s="6"/>
      <c r="T343" s="6"/>
      <c r="U343" s="6"/>
      <c r="V343" s="4"/>
      <c r="W343" s="679" t="str">
        <f>IF(OR(Q343=TRUE,R343="NA"),CONCATENATE(N343," "),"")</f>
        <v/>
      </c>
      <c r="X343" s="562" t="str">
        <f>IF(OR(O343=TRUE,Q343=TRUE,R343="NA"),"",CONCATENATE(N343," "))</f>
        <v xml:space="preserve">P7.4, </v>
      </c>
      <c r="Y343" s="656"/>
      <c r="AA343" s="1000"/>
    </row>
    <row r="344" spans="1:29" s="22" customFormat="1" ht="16.5" customHeight="1" x14ac:dyDescent="0.2">
      <c r="A344" s="1474"/>
      <c r="B344" s="1387"/>
      <c r="C344" s="1387"/>
      <c r="D344" s="1387"/>
      <c r="E344" s="1387"/>
      <c r="F344" s="1387"/>
      <c r="G344" s="1387"/>
      <c r="H344" s="1387"/>
      <c r="I344" s="1387"/>
      <c r="J344" s="123"/>
      <c r="K344" s="543"/>
      <c r="L344" s="1124"/>
      <c r="M344" s="65"/>
      <c r="N344" s="245"/>
      <c r="O344" s="66"/>
      <c r="P344" s="24"/>
      <c r="Q344" s="24"/>
      <c r="R344" s="6"/>
      <c r="S344" s="6"/>
      <c r="T344" s="6"/>
      <c r="U344" s="6"/>
      <c r="V344" s="4"/>
      <c r="W344" s="5"/>
      <c r="X344" s="4"/>
      <c r="Y344" s="656"/>
      <c r="AA344" s="1000"/>
    </row>
    <row r="345" spans="1:29" s="22" customFormat="1" ht="16.5" customHeight="1" x14ac:dyDescent="0.2">
      <c r="A345" s="1474">
        <v>7.5</v>
      </c>
      <c r="B345" s="1386" t="s">
        <v>1434</v>
      </c>
      <c r="C345" s="1386"/>
      <c r="D345" s="1386"/>
      <c r="E345" s="1386"/>
      <c r="F345" s="1386"/>
      <c r="G345" s="1386"/>
      <c r="H345" s="1386"/>
      <c r="I345" s="1386"/>
      <c r="J345" s="121"/>
      <c r="K345" s="541"/>
      <c r="L345" s="1124"/>
      <c r="M345" s="65"/>
      <c r="N345" s="245" t="s">
        <v>626</v>
      </c>
      <c r="O345" s="66" t="b">
        <v>0</v>
      </c>
      <c r="P345" s="230">
        <f>IF(O345=TRUE,1,0)</f>
        <v>0</v>
      </c>
      <c r="Q345" s="565"/>
      <c r="R345" s="566" t="str">
        <f>IF(AND($Q$331&gt;0,$Q$331=$O$331),"NA","")</f>
        <v/>
      </c>
      <c r="S345" s="6"/>
      <c r="T345" s="6"/>
      <c r="U345" s="6"/>
      <c r="V345" s="4"/>
      <c r="W345" s="679" t="str">
        <f>IF(OR(Q345=TRUE,R345="NA"),CONCATENATE(N345," "),"")</f>
        <v/>
      </c>
      <c r="X345" s="562" t="str">
        <f>IF(OR(O345=TRUE,Q345=TRUE,R345="NA"),"",CONCATENATE(N345," "))</f>
        <v xml:space="preserve">P7.5, </v>
      </c>
      <c r="Y345" s="656"/>
      <c r="AA345" s="1000"/>
    </row>
    <row r="346" spans="1:29" s="22" customFormat="1" ht="16.5" customHeight="1" x14ac:dyDescent="0.2">
      <c r="A346" s="1238"/>
      <c r="B346" s="1387"/>
      <c r="C346" s="1387"/>
      <c r="D346" s="1387"/>
      <c r="E346" s="1387"/>
      <c r="F346" s="1387"/>
      <c r="G346" s="1387"/>
      <c r="H346" s="1387"/>
      <c r="I346" s="1387"/>
      <c r="J346" s="121"/>
      <c r="K346" s="541"/>
      <c r="L346" s="1124"/>
      <c r="M346" s="65"/>
      <c r="N346" s="245"/>
      <c r="O346" s="66"/>
      <c r="P346" s="24"/>
      <c r="Q346" s="24"/>
      <c r="R346" s="6"/>
      <c r="S346" s="6"/>
      <c r="T346" s="6"/>
      <c r="U346" s="6"/>
      <c r="V346" s="4"/>
      <c r="W346" s="5"/>
      <c r="X346" s="4"/>
      <c r="Y346" s="656"/>
      <c r="AA346" s="1000"/>
    </row>
    <row r="347" spans="1:29" s="22" customFormat="1" ht="16.5" customHeight="1" x14ac:dyDescent="0.2">
      <c r="A347" s="1238">
        <v>7.6</v>
      </c>
      <c r="B347" s="1126" t="s">
        <v>1439</v>
      </c>
      <c r="C347" s="1126"/>
      <c r="D347" s="1126"/>
      <c r="E347" s="1126"/>
      <c r="F347" s="1126"/>
      <c r="G347" s="1126"/>
      <c r="H347" s="1126"/>
      <c r="I347" s="1126"/>
      <c r="J347" s="125"/>
      <c r="K347" s="540"/>
      <c r="L347" s="1130"/>
      <c r="M347" s="65"/>
      <c r="N347" s="245" t="s">
        <v>627</v>
      </c>
      <c r="O347" s="66" t="b">
        <v>0</v>
      </c>
      <c r="P347" s="230">
        <f>IF(O347=TRUE,1,0)</f>
        <v>0</v>
      </c>
      <c r="Q347" s="565"/>
      <c r="R347" s="566" t="str">
        <f>IF(AND($Q$331&gt;0,$Q$331=$O$331),"NA","")</f>
        <v/>
      </c>
      <c r="S347" s="6"/>
      <c r="T347" s="6"/>
      <c r="U347" s="6"/>
      <c r="V347" s="4"/>
      <c r="W347" s="679" t="str">
        <f>IF(OR(Q347=TRUE,R347="NA"),CONCATENATE(N347," "),"")</f>
        <v/>
      </c>
      <c r="X347" s="562" t="str">
        <f>IF(OR(O347=TRUE,Q347=TRUE,R347="NA"),"",CONCATENATE(N347," "))</f>
        <v xml:space="preserve">P7.6, </v>
      </c>
      <c r="Y347" s="656" t="s">
        <v>940</v>
      </c>
      <c r="Z347" s="22" t="s">
        <v>833</v>
      </c>
      <c r="AA347" s="1000"/>
    </row>
    <row r="348" spans="1:29" s="22" customFormat="1" ht="16.5" customHeight="1" x14ac:dyDescent="0.2">
      <c r="A348" s="1620"/>
      <c r="B348" s="1386"/>
      <c r="C348" s="1386"/>
      <c r="D348" s="1386"/>
      <c r="E348" s="1386"/>
      <c r="F348" s="1386"/>
      <c r="G348" s="1386"/>
      <c r="H348" s="1386"/>
      <c r="I348" s="1386"/>
      <c r="J348" s="128"/>
      <c r="K348" s="547"/>
      <c r="L348" s="1135"/>
      <c r="M348" s="65"/>
      <c r="N348" s="65"/>
      <c r="O348" s="66"/>
      <c r="P348" s="24"/>
      <c r="Q348" s="24"/>
      <c r="R348" s="6"/>
      <c r="S348" s="6"/>
      <c r="T348" s="6"/>
      <c r="U348" s="6"/>
      <c r="V348" s="4"/>
      <c r="W348" s="5"/>
      <c r="X348" s="4"/>
      <c r="Y348" s="656"/>
      <c r="AA348" s="1000"/>
    </row>
    <row r="349" spans="1:29" s="22" customFormat="1" ht="16.5" customHeight="1" x14ac:dyDescent="0.2">
      <c r="A349" s="1620"/>
      <c r="B349" s="1386"/>
      <c r="C349" s="1386"/>
      <c r="D349" s="1386"/>
      <c r="E349" s="1386"/>
      <c r="F349" s="1386"/>
      <c r="G349" s="1386"/>
      <c r="H349" s="1386"/>
      <c r="I349" s="1386"/>
      <c r="J349" s="128"/>
      <c r="K349" s="547"/>
      <c r="L349" s="1135"/>
      <c r="M349" s="65"/>
      <c r="N349" s="65"/>
      <c r="O349" s="66"/>
      <c r="P349" s="24"/>
      <c r="Q349" s="24"/>
      <c r="R349" s="6"/>
      <c r="S349" s="6"/>
      <c r="T349" s="6"/>
      <c r="U349" s="6"/>
      <c r="V349" s="4"/>
      <c r="W349" s="5"/>
      <c r="X349" s="4"/>
      <c r="Y349" s="656"/>
      <c r="AA349" s="1000"/>
    </row>
    <row r="350" spans="1:29" s="22" customFormat="1" ht="14.25" x14ac:dyDescent="0.2">
      <c r="A350" s="1474"/>
      <c r="B350" s="1387"/>
      <c r="C350" s="1387"/>
      <c r="D350" s="1387"/>
      <c r="E350" s="1387"/>
      <c r="F350" s="1387"/>
      <c r="G350" s="1387"/>
      <c r="H350" s="1387"/>
      <c r="I350" s="1387"/>
      <c r="J350" s="228"/>
      <c r="K350" s="261"/>
      <c r="L350" s="1193"/>
      <c r="M350" s="65"/>
      <c r="N350" s="65"/>
      <c r="O350" s="66"/>
      <c r="P350" s="24"/>
      <c r="Q350" s="24"/>
      <c r="R350" s="6"/>
      <c r="S350" s="6"/>
      <c r="T350" s="6"/>
      <c r="U350" s="6"/>
      <c r="V350" s="4"/>
      <c r="W350" s="5"/>
      <c r="X350" s="4"/>
      <c r="Y350" s="656"/>
      <c r="AA350" s="1000"/>
    </row>
    <row r="351" spans="1:29" s="492" customFormat="1" ht="16.5" customHeight="1" x14ac:dyDescent="0.2">
      <c r="A351" s="1238">
        <v>7.7</v>
      </c>
      <c r="B351" s="1126" t="s">
        <v>1435</v>
      </c>
      <c r="C351" s="1126"/>
      <c r="D351" s="1126"/>
      <c r="E351" s="1126"/>
      <c r="F351" s="1126"/>
      <c r="G351" s="1126"/>
      <c r="H351" s="1126"/>
      <c r="I351" s="1126"/>
      <c r="J351" s="413"/>
      <c r="K351" s="573"/>
      <c r="L351" s="1804"/>
      <c r="M351" s="115"/>
      <c r="N351" s="245" t="s">
        <v>628</v>
      </c>
      <c r="O351" s="247" t="b">
        <v>0</v>
      </c>
      <c r="P351" s="230">
        <f>IF(O351=TRUE,1,0)</f>
        <v>0</v>
      </c>
      <c r="Q351" s="583"/>
      <c r="R351" s="566" t="str">
        <f>IF(AND($Q$331&gt;0,$Q$331=$O$331),"NA","")</f>
        <v/>
      </c>
      <c r="S351" s="116"/>
      <c r="T351" s="116"/>
      <c r="U351" s="116"/>
      <c r="V351" s="4"/>
      <c r="W351" s="679" t="str">
        <f>IF(OR(Q351=TRUE,R351="NA"),CONCATENATE(N351," "),"")</f>
        <v/>
      </c>
      <c r="X351" s="562" t="str">
        <f>IF(OR(O351=TRUE,Q351=TRUE,R351="NA"),"",CONCATENATE(N351," "))</f>
        <v xml:space="preserve">P7.7, </v>
      </c>
      <c r="Y351" s="656" t="s">
        <v>940</v>
      </c>
      <c r="Z351" s="117" t="s">
        <v>833</v>
      </c>
      <c r="AA351" s="1007"/>
      <c r="AB351" s="159"/>
      <c r="AC351" s="508"/>
    </row>
    <row r="352" spans="1:29" s="22" customFormat="1" ht="16.5" customHeight="1" x14ac:dyDescent="0.2">
      <c r="A352" s="1620"/>
      <c r="B352" s="1386"/>
      <c r="C352" s="1386"/>
      <c r="D352" s="1386"/>
      <c r="E352" s="1386"/>
      <c r="F352" s="1386"/>
      <c r="G352" s="1386"/>
      <c r="H352" s="1386"/>
      <c r="I352" s="1386"/>
      <c r="J352" s="121"/>
      <c r="K352" s="541"/>
      <c r="L352" s="1805"/>
      <c r="M352" s="65"/>
      <c r="N352" s="245"/>
      <c r="O352" s="66"/>
      <c r="P352" s="24"/>
      <c r="Q352" s="24"/>
      <c r="R352" s="6"/>
      <c r="S352" s="6"/>
      <c r="T352" s="6"/>
      <c r="U352" s="6"/>
      <c r="V352" s="4"/>
      <c r="W352" s="5"/>
      <c r="X352" s="4"/>
      <c r="Y352" s="656"/>
      <c r="AA352" s="1000"/>
    </row>
    <row r="353" spans="1:29" s="22" customFormat="1" ht="16.5" customHeight="1" x14ac:dyDescent="0.2">
      <c r="A353" s="1474"/>
      <c r="B353" s="1387"/>
      <c r="C353" s="1387"/>
      <c r="D353" s="1387"/>
      <c r="E353" s="1387"/>
      <c r="F353" s="1387"/>
      <c r="G353" s="1387"/>
      <c r="H353" s="1387"/>
      <c r="I353" s="1387"/>
      <c r="J353" s="228"/>
      <c r="K353" s="261"/>
      <c r="L353" s="1806"/>
      <c r="M353" s="65"/>
      <c r="N353" s="245"/>
      <c r="O353" s="66"/>
      <c r="P353" s="24"/>
      <c r="Q353" s="24"/>
      <c r="R353" s="6"/>
      <c r="S353" s="6"/>
      <c r="T353" s="6"/>
      <c r="U353" s="6"/>
      <c r="V353" s="4"/>
      <c r="W353" s="5"/>
      <c r="X353" s="4"/>
      <c r="Y353" s="656"/>
      <c r="AA353" s="1000"/>
    </row>
    <row r="354" spans="1:29" s="22" customFormat="1" ht="16.5" customHeight="1" x14ac:dyDescent="0.2">
      <c r="A354" s="1238">
        <v>7.8</v>
      </c>
      <c r="B354" s="1126" t="s">
        <v>221</v>
      </c>
      <c r="C354" s="1126"/>
      <c r="D354" s="1126"/>
      <c r="E354" s="1126"/>
      <c r="F354" s="1126"/>
      <c r="G354" s="1126"/>
      <c r="H354" s="1126"/>
      <c r="I354" s="1127"/>
      <c r="J354" s="125"/>
      <c r="K354" s="540"/>
      <c r="L354" s="1130"/>
      <c r="M354" s="65"/>
      <c r="N354" s="245" t="s">
        <v>629</v>
      </c>
      <c r="O354" s="66" t="b">
        <v>0</v>
      </c>
      <c r="P354" s="230">
        <f>IF(O354=TRUE,1,0)</f>
        <v>0</v>
      </c>
      <c r="Q354" s="565"/>
      <c r="R354" s="566" t="str">
        <f>IF(AND($Q$331&gt;0,$Q$331=$O$331),"NA","")</f>
        <v/>
      </c>
      <c r="S354" s="6"/>
      <c r="T354" s="6"/>
      <c r="U354" s="6"/>
      <c r="V354" s="4"/>
      <c r="W354" s="679" t="str">
        <f>IF(OR(Q354=TRUE,R354="NA"),CONCATENATE(N354," "),"")</f>
        <v/>
      </c>
      <c r="X354" s="562" t="str">
        <f>IF(OR(O354=TRUE,Q354=TRUE,R354="NA"),"",CONCATENATE(N354," "))</f>
        <v xml:space="preserve">P7.8, </v>
      </c>
      <c r="Y354" s="656"/>
      <c r="AA354" s="1000"/>
    </row>
    <row r="355" spans="1:29" s="22" customFormat="1" ht="16.5" customHeight="1" x14ac:dyDescent="0.2">
      <c r="A355" s="1620"/>
      <c r="B355" s="1386"/>
      <c r="C355" s="1386"/>
      <c r="D355" s="1386"/>
      <c r="E355" s="1386"/>
      <c r="F355" s="1386"/>
      <c r="G355" s="1386"/>
      <c r="H355" s="1386"/>
      <c r="I355" s="1597"/>
      <c r="J355" s="121"/>
      <c r="K355" s="541"/>
      <c r="L355" s="1135"/>
      <c r="M355" s="65"/>
      <c r="N355" s="245"/>
      <c r="O355" s="66"/>
      <c r="P355" s="24"/>
      <c r="Q355" s="24"/>
      <c r="R355" s="6"/>
      <c r="S355" s="6"/>
      <c r="T355" s="6"/>
      <c r="U355" s="6"/>
      <c r="V355" s="4"/>
      <c r="W355" s="5"/>
      <c r="X355" s="4"/>
      <c r="Y355" s="656"/>
      <c r="AA355" s="1000"/>
    </row>
    <row r="356" spans="1:29" s="22" customFormat="1" ht="16.5" customHeight="1" x14ac:dyDescent="0.2">
      <c r="A356" s="1620"/>
      <c r="B356" s="1386"/>
      <c r="C356" s="1386"/>
      <c r="D356" s="1386"/>
      <c r="E356" s="1386"/>
      <c r="F356" s="1386"/>
      <c r="G356" s="1386"/>
      <c r="H356" s="1386"/>
      <c r="I356" s="1597"/>
      <c r="J356" s="121"/>
      <c r="K356" s="541"/>
      <c r="L356" s="1135"/>
      <c r="M356" s="65"/>
      <c r="N356" s="245"/>
      <c r="O356" s="66"/>
      <c r="P356" s="24"/>
      <c r="Q356" s="24"/>
      <c r="R356" s="6"/>
      <c r="S356" s="6"/>
      <c r="T356" s="6"/>
      <c r="U356" s="6"/>
      <c r="V356" s="4"/>
      <c r="W356" s="5"/>
      <c r="X356" s="4"/>
      <c r="Y356" s="656"/>
      <c r="AA356" s="1000"/>
    </row>
    <row r="357" spans="1:29" s="22" customFormat="1" ht="16.5" customHeight="1" x14ac:dyDescent="0.2">
      <c r="A357" s="407"/>
      <c r="B357" s="690" t="s">
        <v>444</v>
      </c>
      <c r="C357" s="355"/>
      <c r="D357" s="355"/>
      <c r="E357" s="355"/>
      <c r="F357" s="355"/>
      <c r="G357" s="355"/>
      <c r="H357" s="355"/>
      <c r="I357" s="669"/>
      <c r="J357" s="121"/>
      <c r="K357" s="541"/>
      <c r="L357" s="1135"/>
      <c r="M357" s="65"/>
      <c r="N357" s="245"/>
      <c r="O357" s="66"/>
      <c r="P357" s="24"/>
      <c r="Q357" s="24"/>
      <c r="R357" s="6"/>
      <c r="S357" s="6"/>
      <c r="T357" s="6"/>
      <c r="U357" s="6"/>
      <c r="V357" s="4"/>
      <c r="W357" s="5"/>
      <c r="X357" s="4"/>
      <c r="Y357" s="656"/>
      <c r="AA357" s="1000"/>
    </row>
    <row r="358" spans="1:29" s="22" customFormat="1" ht="13.9" customHeight="1" x14ac:dyDescent="0.2">
      <c r="A358" s="407"/>
      <c r="B358" s="926" t="s">
        <v>1428</v>
      </c>
      <c r="C358" s="355"/>
      <c r="D358" s="355"/>
      <c r="E358" s="355"/>
      <c r="F358" s="355"/>
      <c r="G358" s="355"/>
      <c r="H358" s="355"/>
      <c r="I358" s="669"/>
      <c r="J358" s="121"/>
      <c r="K358" s="541"/>
      <c r="L358" s="1135"/>
      <c r="M358" s="65"/>
      <c r="N358" s="245"/>
      <c r="O358" s="66"/>
      <c r="P358" s="24"/>
      <c r="Q358" s="24"/>
      <c r="R358" s="6"/>
      <c r="S358" s="6"/>
      <c r="T358" s="6"/>
      <c r="U358" s="6"/>
      <c r="V358" s="4"/>
      <c r="W358" s="5"/>
      <c r="X358" s="4"/>
      <c r="Y358" s="656"/>
      <c r="AA358" s="1000"/>
    </row>
    <row r="359" spans="1:29" s="22" customFormat="1" ht="16.5" customHeight="1" x14ac:dyDescent="0.2">
      <c r="A359" s="407"/>
      <c r="B359" s="1167"/>
      <c r="C359" s="1386" t="s">
        <v>125</v>
      </c>
      <c r="D359" s="1386"/>
      <c r="E359" s="1386"/>
      <c r="F359" s="1386"/>
      <c r="G359" s="1386"/>
      <c r="H359" s="1386"/>
      <c r="I359" s="1597"/>
      <c r="J359" s="121"/>
      <c r="K359" s="541"/>
      <c r="L359" s="1135"/>
      <c r="M359" s="65"/>
      <c r="N359" s="245"/>
      <c r="O359" s="66"/>
      <c r="P359" s="24"/>
      <c r="Q359" s="24"/>
      <c r="R359" s="6"/>
      <c r="S359" s="6"/>
      <c r="T359" s="6"/>
      <c r="U359" s="6"/>
      <c r="V359" s="4"/>
      <c r="W359" s="5"/>
      <c r="X359" s="4"/>
      <c r="Y359" s="656"/>
      <c r="AA359" s="1000"/>
    </row>
    <row r="360" spans="1:29" s="22" customFormat="1" ht="16.5" customHeight="1" x14ac:dyDescent="0.2">
      <c r="A360" s="407"/>
      <c r="B360" s="1167"/>
      <c r="C360" s="1386"/>
      <c r="D360" s="1386"/>
      <c r="E360" s="1386"/>
      <c r="F360" s="1386"/>
      <c r="G360" s="1386"/>
      <c r="H360" s="1386"/>
      <c r="I360" s="1597"/>
      <c r="J360" s="121"/>
      <c r="K360" s="541"/>
      <c r="L360" s="1135"/>
      <c r="M360" s="65"/>
      <c r="N360" s="245"/>
      <c r="O360" s="66"/>
      <c r="P360" s="24"/>
      <c r="Q360" s="24"/>
      <c r="R360" s="6"/>
      <c r="S360" s="6"/>
      <c r="T360" s="6"/>
      <c r="U360" s="6"/>
      <c r="V360" s="4"/>
      <c r="W360" s="5"/>
      <c r="X360" s="4"/>
      <c r="Y360" s="656"/>
      <c r="AA360" s="1000"/>
    </row>
    <row r="361" spans="1:29" s="22" customFormat="1" ht="16.5" customHeight="1" x14ac:dyDescent="0.2">
      <c r="A361" s="407"/>
      <c r="B361" s="1167"/>
      <c r="C361" s="1386" t="s">
        <v>1436</v>
      </c>
      <c r="D361" s="1386"/>
      <c r="E361" s="1386"/>
      <c r="F361" s="1386"/>
      <c r="G361" s="1386"/>
      <c r="H361" s="1386"/>
      <c r="I361" s="1597"/>
      <c r="J361" s="121"/>
      <c r="K361" s="541"/>
      <c r="L361" s="1135"/>
      <c r="M361" s="65"/>
      <c r="N361" s="245"/>
      <c r="O361" s="66"/>
      <c r="P361" s="24"/>
      <c r="Q361" s="24"/>
      <c r="R361" s="6"/>
      <c r="S361" s="6"/>
      <c r="T361" s="6"/>
      <c r="U361" s="6"/>
      <c r="V361" s="4"/>
      <c r="W361" s="5"/>
      <c r="X361" s="4"/>
      <c r="Y361" s="656"/>
      <c r="AA361" s="1000"/>
    </row>
    <row r="362" spans="1:29" s="22" customFormat="1" ht="16.5" customHeight="1" x14ac:dyDescent="0.2">
      <c r="A362" s="409"/>
      <c r="B362" s="1167"/>
      <c r="C362" s="1387"/>
      <c r="D362" s="1387"/>
      <c r="E362" s="1387"/>
      <c r="F362" s="1387"/>
      <c r="G362" s="1387"/>
      <c r="H362" s="1387"/>
      <c r="I362" s="1391"/>
      <c r="J362" s="123"/>
      <c r="K362" s="543"/>
      <c r="L362" s="1193"/>
      <c r="M362" s="65"/>
      <c r="N362" s="245"/>
      <c r="O362" s="66"/>
      <c r="P362" s="24"/>
      <c r="Q362" s="24"/>
      <c r="R362" s="6"/>
      <c r="S362" s="6"/>
      <c r="T362" s="6"/>
      <c r="U362" s="6"/>
      <c r="V362" s="4"/>
      <c r="W362" s="5"/>
      <c r="X362" s="4"/>
      <c r="Y362" s="656"/>
      <c r="AA362" s="1000"/>
    </row>
    <row r="363" spans="1:29" s="22" customFormat="1" ht="16.5" customHeight="1" x14ac:dyDescent="0.2">
      <c r="A363" s="1238">
        <v>7.9</v>
      </c>
      <c r="B363" s="1126" t="s">
        <v>1437</v>
      </c>
      <c r="C363" s="1126"/>
      <c r="D363" s="1126"/>
      <c r="E363" s="1126"/>
      <c r="F363" s="1126"/>
      <c r="G363" s="1126"/>
      <c r="H363" s="1126"/>
      <c r="I363" s="1127"/>
      <c r="J363" s="125"/>
      <c r="K363" s="540"/>
      <c r="L363" s="1124"/>
      <c r="M363" s="65"/>
      <c r="N363" s="245" t="s">
        <v>714</v>
      </c>
      <c r="O363" s="66" t="b">
        <v>0</v>
      </c>
      <c r="P363" s="230">
        <f>IF(O363=TRUE,1,0)</f>
        <v>0</v>
      </c>
      <c r="Q363" s="565" t="b">
        <v>0</v>
      </c>
      <c r="R363" s="566" t="str">
        <f>IF(AND($Q$331&gt;0,$Q$331=$O$331),"NA","")</f>
        <v/>
      </c>
      <c r="S363" s="6"/>
      <c r="T363" s="6"/>
      <c r="U363" s="6"/>
      <c r="V363" s="152" t="str">
        <f>IF(AND(O363=TRUE,Q363=TRUE),TRUE,"")</f>
        <v/>
      </c>
      <c r="W363" s="679" t="str">
        <f>IF(OR(Q363=TRUE,R363="NA"),CONCATENATE(N363," "),"")</f>
        <v/>
      </c>
      <c r="X363" s="562" t="str">
        <f>IF(OR(O363=TRUE,Q363=TRUE,R363="NA"),"",CONCATENATE(N363," "))</f>
        <v xml:space="preserve">P7.9, </v>
      </c>
      <c r="Y363" s="648" t="s">
        <v>956</v>
      </c>
      <c r="AA363" s="1000"/>
    </row>
    <row r="364" spans="1:29" s="22" customFormat="1" ht="16.5" customHeight="1" x14ac:dyDescent="0.2">
      <c r="A364" s="1620"/>
      <c r="B364" s="1386"/>
      <c r="C364" s="1386"/>
      <c r="D364" s="1386"/>
      <c r="E364" s="1386"/>
      <c r="F364" s="1386"/>
      <c r="G364" s="1386"/>
      <c r="H364" s="1386"/>
      <c r="I364" s="1597"/>
      <c r="J364" s="121"/>
      <c r="K364" s="541"/>
      <c r="L364" s="1124"/>
      <c r="M364" s="65"/>
      <c r="N364" s="245"/>
      <c r="O364" s="66"/>
      <c r="P364" s="24"/>
      <c r="Q364" s="24"/>
      <c r="R364" s="6"/>
      <c r="S364" s="6"/>
      <c r="T364" s="6"/>
      <c r="U364" s="6"/>
      <c r="V364" s="4"/>
      <c r="W364" s="5"/>
      <c r="X364" s="4"/>
      <c r="Y364" s="656"/>
      <c r="AA364" s="1000"/>
    </row>
    <row r="365" spans="1:29" s="22" customFormat="1" ht="16.5" customHeight="1" x14ac:dyDescent="0.2">
      <c r="A365" s="1474"/>
      <c r="B365" s="1387"/>
      <c r="C365" s="1387"/>
      <c r="D365" s="1387"/>
      <c r="E365" s="1387"/>
      <c r="F365" s="1387"/>
      <c r="G365" s="1387"/>
      <c r="H365" s="1387"/>
      <c r="I365" s="1391"/>
      <c r="J365" s="162" t="str">
        <f>IF(V363=TRUE,"! Select only one","")</f>
        <v/>
      </c>
      <c r="K365" s="543"/>
      <c r="L365" s="1124"/>
      <c r="M365" s="65"/>
      <c r="N365" s="245"/>
      <c r="O365" s="66"/>
      <c r="P365" s="24"/>
      <c r="Q365" s="24"/>
      <c r="R365" s="6"/>
      <c r="S365" s="6"/>
      <c r="T365" s="6"/>
      <c r="U365" s="6"/>
      <c r="V365" s="4"/>
      <c r="W365" s="5"/>
      <c r="X365" s="4"/>
      <c r="Y365" s="656"/>
      <c r="AA365" s="1000"/>
    </row>
    <row r="366" spans="1:29" s="22" customFormat="1" ht="16.5" customHeight="1" x14ac:dyDescent="0.2">
      <c r="A366" s="1238" t="s">
        <v>123</v>
      </c>
      <c r="B366" s="1126" t="s">
        <v>1438</v>
      </c>
      <c r="C366" s="1126"/>
      <c r="D366" s="1126"/>
      <c r="E366" s="1126"/>
      <c r="F366" s="1126"/>
      <c r="G366" s="1126"/>
      <c r="H366" s="1126"/>
      <c r="I366" s="1126"/>
      <c r="J366" s="125"/>
      <c r="K366" s="540"/>
      <c r="L366" s="1124"/>
      <c r="M366" s="65"/>
      <c r="N366" s="246" t="s">
        <v>715</v>
      </c>
      <c r="O366" s="66" t="b">
        <v>0</v>
      </c>
      <c r="P366" s="230">
        <f>IF(O366=TRUE,1,0)</f>
        <v>0</v>
      </c>
      <c r="Q366" s="565"/>
      <c r="R366" s="566" t="str">
        <f>IF(AND($Q$331&gt;0,$Q$331=$O$331),"NA","")</f>
        <v/>
      </c>
      <c r="S366" s="6"/>
      <c r="T366" s="6"/>
      <c r="U366" s="6"/>
      <c r="V366" s="4"/>
      <c r="W366" s="679" t="str">
        <f>IF(OR(Q366=TRUE,R366="NA"),CONCATENATE(N366," "),"")</f>
        <v/>
      </c>
      <c r="X366" s="562" t="str">
        <f>IF(OR(O366=TRUE,Q366=TRUE,R366="NA"),"",CONCATENATE(N366," "))</f>
        <v xml:space="preserve">P7.10, </v>
      </c>
      <c r="Y366" s="656"/>
      <c r="AA366" s="1000"/>
    </row>
    <row r="367" spans="1:29" s="22" customFormat="1" ht="27.6" customHeight="1" x14ac:dyDescent="0.2">
      <c r="A367" s="1474"/>
      <c r="B367" s="1387"/>
      <c r="C367" s="1387"/>
      <c r="D367" s="1387"/>
      <c r="E367" s="1387"/>
      <c r="F367" s="1387"/>
      <c r="G367" s="1387"/>
      <c r="H367" s="1387"/>
      <c r="I367" s="1387"/>
      <c r="J367" s="123"/>
      <c r="K367" s="543"/>
      <c r="L367" s="1124"/>
      <c r="M367" s="65"/>
      <c r="N367" s="245"/>
      <c r="O367" s="9"/>
      <c r="P367" s="6"/>
      <c r="Q367" s="6"/>
      <c r="R367" s="6"/>
      <c r="S367" s="6"/>
      <c r="T367" s="6"/>
      <c r="U367" s="6"/>
      <c r="V367" s="4"/>
      <c r="W367" s="5"/>
      <c r="X367" s="4"/>
      <c r="Y367" s="656"/>
      <c r="AA367" s="1000"/>
    </row>
    <row r="368" spans="1:29" s="21" customFormat="1" ht="16.5" customHeight="1" x14ac:dyDescent="0.2">
      <c r="A368" s="1238">
        <v>7.11</v>
      </c>
      <c r="B368" s="1126" t="s">
        <v>464</v>
      </c>
      <c r="C368" s="1126"/>
      <c r="D368" s="1126"/>
      <c r="E368" s="1126"/>
      <c r="F368" s="1126"/>
      <c r="G368" s="1126"/>
      <c r="H368" s="1126"/>
      <c r="I368" s="1127"/>
      <c r="J368" s="1143" t="s">
        <v>450</v>
      </c>
      <c r="K368" s="1409"/>
      <c r="L368" s="1222"/>
      <c r="M368" s="65"/>
      <c r="N368" s="65"/>
      <c r="O368" s="29"/>
      <c r="P368" s="30"/>
      <c r="Q368" s="30"/>
      <c r="R368" s="30"/>
      <c r="S368" s="30"/>
      <c r="T368" s="30"/>
      <c r="U368" s="30"/>
      <c r="W368" s="32"/>
      <c r="Y368" s="655"/>
      <c r="AA368" s="1000"/>
      <c r="AC368" s="968"/>
    </row>
    <row r="369" spans="1:29" s="22" customFormat="1" ht="16.5" customHeight="1" thickBot="1" x14ac:dyDescent="0.25">
      <c r="A369" s="1239"/>
      <c r="B369" s="1128"/>
      <c r="C369" s="1128"/>
      <c r="D369" s="1128"/>
      <c r="E369" s="1128"/>
      <c r="F369" s="1128"/>
      <c r="G369" s="1128"/>
      <c r="H369" s="1128"/>
      <c r="I369" s="1129"/>
      <c r="J369" s="1145"/>
      <c r="K369" s="1410"/>
      <c r="L369" s="1464"/>
      <c r="M369" s="65"/>
      <c r="N369" s="65"/>
      <c r="O369" s="9"/>
      <c r="P369" s="6"/>
      <c r="Q369" s="6"/>
      <c r="R369" s="6"/>
      <c r="S369" s="6"/>
      <c r="T369" s="6"/>
      <c r="U369" s="6"/>
      <c r="W369" s="267"/>
      <c r="Y369" s="656"/>
      <c r="AA369" s="1000"/>
      <c r="AC369" s="968"/>
    </row>
    <row r="370" spans="1:29" s="22" customFormat="1" ht="16.5" customHeight="1" x14ac:dyDescent="0.2">
      <c r="A370" s="1512" t="s">
        <v>830</v>
      </c>
      <c r="B370" s="1513"/>
      <c r="C370" s="1513"/>
      <c r="D370" s="1513"/>
      <c r="E370" s="1513"/>
      <c r="F370" s="1513"/>
      <c r="G370" s="1513"/>
      <c r="H370" s="1513"/>
      <c r="I370" s="1513"/>
      <c r="J370" s="1406" t="str">
        <f>IF(AND(U372=TRUE,COUNTIF(O376:O384,TRUE)&gt;0),"Check selection!","")</f>
        <v/>
      </c>
      <c r="K370" s="1406"/>
      <c r="L370" s="1407"/>
      <c r="M370" s="62"/>
      <c r="N370" s="85" t="s">
        <v>234</v>
      </c>
      <c r="O370" s="41">
        <f>O372</f>
        <v>4</v>
      </c>
      <c r="P370" s="41">
        <f t="shared" ref="P370:Q370" si="10">P372</f>
        <v>0</v>
      </c>
      <c r="Q370" s="41">
        <f t="shared" si="10"/>
        <v>0</v>
      </c>
      <c r="R370" s="191">
        <f>(P370+Q370)/O370</f>
        <v>0</v>
      </c>
      <c r="S370" s="41">
        <f>COUNTIF(S372,"Y")</f>
        <v>0</v>
      </c>
      <c r="T370" s="41">
        <f>COUNTA(S372)</f>
        <v>1</v>
      </c>
      <c r="U370" s="41">
        <f>COUNTIF(U372,"true")</f>
        <v>0</v>
      </c>
      <c r="V370" s="41">
        <f t="shared" ref="V370" si="11">V372</f>
        <v>0</v>
      </c>
      <c r="W370" s="5"/>
      <c r="X370" s="8"/>
      <c r="Y370" s="656"/>
      <c r="AA370" s="1000"/>
    </row>
    <row r="371" spans="1:29" s="22" customFormat="1" ht="16.5" customHeight="1" x14ac:dyDescent="0.2">
      <c r="A371" s="1514"/>
      <c r="B371" s="1515"/>
      <c r="C371" s="1515"/>
      <c r="D371" s="1515"/>
      <c r="E371" s="1515"/>
      <c r="F371" s="1515"/>
      <c r="G371" s="1515"/>
      <c r="H371" s="1515"/>
      <c r="I371" s="1515"/>
      <c r="J371" s="307"/>
      <c r="K371" s="296" t="s">
        <v>225</v>
      </c>
      <c r="L371" s="297"/>
      <c r="M371" s="62"/>
      <c r="N371" s="62"/>
      <c r="O371" s="9"/>
      <c r="P371" s="6"/>
      <c r="Q371" s="6"/>
      <c r="R371" s="6"/>
      <c r="S371" s="6"/>
      <c r="T371" s="6"/>
      <c r="U371" s="6"/>
      <c r="V371" s="6"/>
      <c r="W371" s="681"/>
      <c r="X371" s="6"/>
      <c r="Y371" s="656"/>
      <c r="AA371" s="1000"/>
    </row>
    <row r="372" spans="1:29" s="22" customFormat="1" ht="16.5" customHeight="1" x14ac:dyDescent="0.2">
      <c r="A372" s="1762" t="s">
        <v>222</v>
      </c>
      <c r="B372" s="1612" t="s">
        <v>1053</v>
      </c>
      <c r="C372" s="1612"/>
      <c r="D372" s="1612"/>
      <c r="E372" s="1612"/>
      <c r="F372" s="1612"/>
      <c r="G372" s="1612"/>
      <c r="H372" s="1612"/>
      <c r="I372" s="1612"/>
      <c r="J372" s="1151">
        <f>R372</f>
        <v>0</v>
      </c>
      <c r="K372" s="1495"/>
      <c r="L372" s="1244" t="str">
        <f>IF(J372&lt;0.6,"&lt;&lt; Insufficient control features","")</f>
        <v>&lt;&lt; Insufficient control features</v>
      </c>
      <c r="M372" s="69"/>
      <c r="N372" s="59" t="s">
        <v>236</v>
      </c>
      <c r="O372" s="47">
        <f>COUNTA(O376:O386)</f>
        <v>4</v>
      </c>
      <c r="P372" s="168">
        <f>IF(U372=TRUE,0,SUM(P376:P386)-V372)</f>
        <v>0</v>
      </c>
      <c r="Q372" s="13">
        <f>IF(U372=TRUE,O372,COUNTIF(Q376:Q386,TRUE))</f>
        <v>0</v>
      </c>
      <c r="R372" s="192">
        <f>IF(O372=Q372,1,ROUNDUP((P372+Q372)/O372,2))</f>
        <v>0</v>
      </c>
      <c r="S372" s="13" t="str">
        <f>IF(R372&gt;=$S$13,"Y","N")</f>
        <v>N</v>
      </c>
      <c r="T372" s="4"/>
      <c r="U372" s="34" t="b">
        <v>0</v>
      </c>
      <c r="V372" s="571">
        <f>COUNTIF(V376:V386,"TRUE")</f>
        <v>0</v>
      </c>
      <c r="W372" s="564" t="str">
        <f>W376&amp;W378&amp;W382&amp;W384</f>
        <v/>
      </c>
      <c r="X372" s="564" t="str">
        <f>X376&amp;X378&amp;X382&amp;X384</f>
        <v xml:space="preserve">P8.1, P8.2, P8.3, P8.4, </v>
      </c>
      <c r="Y372" s="656"/>
      <c r="AA372" s="1000"/>
    </row>
    <row r="373" spans="1:29" s="22" customFormat="1" ht="16.5" customHeight="1" x14ac:dyDescent="0.2">
      <c r="A373" s="1798"/>
      <c r="B373" s="1519"/>
      <c r="C373" s="1519"/>
      <c r="D373" s="1519"/>
      <c r="E373" s="1519"/>
      <c r="F373" s="1519"/>
      <c r="G373" s="1519"/>
      <c r="H373" s="1519"/>
      <c r="I373" s="1519"/>
      <c r="J373" s="1393"/>
      <c r="K373" s="1496"/>
      <c r="L373" s="1245"/>
      <c r="M373" s="69"/>
      <c r="N373" s="59"/>
      <c r="O373" s="8"/>
      <c r="P373" s="8"/>
      <c r="Q373" s="8"/>
      <c r="R373" s="15"/>
      <c r="S373" s="8"/>
      <c r="T373" s="4"/>
      <c r="U373" s="4"/>
      <c r="W373" s="267"/>
      <c r="Y373" s="656"/>
      <c r="AA373" s="1000"/>
    </row>
    <row r="374" spans="1:29" s="22" customFormat="1" ht="16.5" customHeight="1" x14ac:dyDescent="0.2">
      <c r="A374" s="1798"/>
      <c r="B374" s="1519"/>
      <c r="C374" s="1519"/>
      <c r="D374" s="1519"/>
      <c r="E374" s="1519"/>
      <c r="F374" s="1519"/>
      <c r="G374" s="1519"/>
      <c r="H374" s="1519"/>
      <c r="I374" s="1519"/>
      <c r="J374" s="1393"/>
      <c r="K374" s="1496"/>
      <c r="L374" s="1245"/>
      <c r="M374" s="69"/>
      <c r="N374" s="69"/>
      <c r="O374" s="10"/>
      <c r="P374" s="6"/>
      <c r="Q374" s="6"/>
      <c r="R374" s="6"/>
      <c r="S374" s="87"/>
      <c r="T374" s="87"/>
      <c r="U374" s="87"/>
      <c r="W374" s="267"/>
      <c r="Y374" s="656"/>
      <c r="AA374" s="1000"/>
    </row>
    <row r="375" spans="1:29" s="22" customFormat="1" ht="16.5" customHeight="1" x14ac:dyDescent="0.2">
      <c r="A375" s="1763"/>
      <c r="B375" s="1520"/>
      <c r="C375" s="1520"/>
      <c r="D375" s="1520"/>
      <c r="E375" s="1520"/>
      <c r="F375" s="1520"/>
      <c r="G375" s="1520"/>
      <c r="H375" s="1520"/>
      <c r="I375" s="1520"/>
      <c r="J375" s="1395"/>
      <c r="K375" s="1497"/>
      <c r="L375" s="1246"/>
      <c r="M375" s="69"/>
      <c r="N375" s="69"/>
      <c r="O375" s="8"/>
      <c r="P375" s="8"/>
      <c r="Q375" s="15"/>
      <c r="R375" s="10"/>
      <c r="S375" s="6"/>
      <c r="T375" s="6"/>
      <c r="U375" s="6"/>
      <c r="W375" s="267"/>
      <c r="Y375" s="656"/>
      <c r="AA375" s="1000"/>
    </row>
    <row r="376" spans="1:29" s="22" customFormat="1" ht="16.5" customHeight="1" x14ac:dyDescent="0.2">
      <c r="A376" s="1474">
        <v>8.1</v>
      </c>
      <c r="B376" s="1387" t="s">
        <v>1033</v>
      </c>
      <c r="C376" s="1387"/>
      <c r="D376" s="1387"/>
      <c r="E376" s="1387"/>
      <c r="F376" s="1387"/>
      <c r="G376" s="1387"/>
      <c r="H376" s="1387"/>
      <c r="I376" s="1387"/>
      <c r="J376" s="137"/>
      <c r="K376" s="574"/>
      <c r="L376" s="1193"/>
      <c r="M376" s="65"/>
      <c r="N376" s="245" t="s">
        <v>630</v>
      </c>
      <c r="O376" s="66" t="b">
        <v>0</v>
      </c>
      <c r="P376" s="230">
        <f>IF(O376=TRUE,1,0)</f>
        <v>0</v>
      </c>
      <c r="Q376" s="581"/>
      <c r="R376" s="566" t="str">
        <f>IF(AND($Q$372&gt;0,$Q$372=$O$372),"NA","")</f>
        <v/>
      </c>
      <c r="S376" s="6"/>
      <c r="T376" s="6"/>
      <c r="U376" s="6"/>
      <c r="V376" s="4"/>
      <c r="W376" s="679" t="str">
        <f>IF(OR(Q376=TRUE,R376="NA"),CONCATENATE(N376," "),"")</f>
        <v/>
      </c>
      <c r="X376" s="562" t="str">
        <f>IF(OR(O376=TRUE,Q376=TRUE,R376="NA"),"",CONCATENATE(N376," "))</f>
        <v xml:space="preserve">P8.1, </v>
      </c>
      <c r="Y376" s="656"/>
      <c r="AA376" s="1000"/>
    </row>
    <row r="377" spans="1:29" s="22" customFormat="1" ht="16.5" customHeight="1" x14ac:dyDescent="0.2">
      <c r="A377" s="1348"/>
      <c r="B377" s="1675"/>
      <c r="C377" s="1675"/>
      <c r="D377" s="1675"/>
      <c r="E377" s="1675"/>
      <c r="F377" s="1675"/>
      <c r="G377" s="1675"/>
      <c r="H377" s="1675"/>
      <c r="I377" s="1675"/>
      <c r="J377" s="140"/>
      <c r="K377" s="575"/>
      <c r="L377" s="1124"/>
      <c r="M377" s="65"/>
      <c r="N377" s="245"/>
      <c r="O377" s="66"/>
      <c r="P377" s="66"/>
      <c r="Q377" s="66"/>
      <c r="R377" s="10"/>
      <c r="S377" s="6"/>
      <c r="T377" s="6"/>
      <c r="U377" s="6"/>
      <c r="V377" s="4"/>
      <c r="W377" s="5"/>
      <c r="X377" s="4"/>
      <c r="Y377" s="656"/>
      <c r="AA377" s="1000"/>
    </row>
    <row r="378" spans="1:29" ht="16.5" customHeight="1" x14ac:dyDescent="0.2">
      <c r="A378" s="1376">
        <v>8.1999999999999993</v>
      </c>
      <c r="B378" s="1675" t="s">
        <v>205</v>
      </c>
      <c r="C378" s="1675"/>
      <c r="D378" s="1675"/>
      <c r="E378" s="1675"/>
      <c r="F378" s="1675"/>
      <c r="G378" s="1675"/>
      <c r="H378" s="1675"/>
      <c r="I378" s="1675"/>
      <c r="J378" s="415"/>
      <c r="K378" s="576"/>
      <c r="L378" s="1130"/>
      <c r="M378" s="102"/>
      <c r="N378" s="245" t="s">
        <v>631</v>
      </c>
      <c r="O378" s="234" t="b">
        <v>0</v>
      </c>
      <c r="P378" s="230">
        <f>IF(O378=TRUE,1,0)</f>
        <v>0</v>
      </c>
      <c r="Q378" s="584"/>
      <c r="R378" s="566" t="str">
        <f>IF(AND($Q$372&gt;0,$Q$372=$O$372),"NA","")</f>
        <v/>
      </c>
      <c r="U378" s="4"/>
      <c r="V378" s="4"/>
      <c r="W378" s="679" t="str">
        <f>IF(OR(Q378=TRUE,R378="NA"),CONCATENATE(N378," "),"")</f>
        <v/>
      </c>
      <c r="X378" s="562" t="str">
        <f>IF(OR(O378=TRUE,Q378=TRUE,R378="NA"),"",CONCATENATE(N378," "))</f>
        <v xml:space="preserve">P8.2, </v>
      </c>
      <c r="Y378" s="648"/>
      <c r="Z378" s="2"/>
      <c r="AB378" s="2"/>
    </row>
    <row r="379" spans="1:29" ht="16.5" customHeight="1" x14ac:dyDescent="0.2">
      <c r="A379" s="1376"/>
      <c r="B379" s="1675"/>
      <c r="C379" s="1675"/>
      <c r="D379" s="1675"/>
      <c r="E379" s="1675"/>
      <c r="F379" s="1675"/>
      <c r="G379" s="1675"/>
      <c r="H379" s="1675"/>
      <c r="I379" s="1675"/>
      <c r="J379" s="417"/>
      <c r="K379" s="577"/>
      <c r="L379" s="1135"/>
      <c r="M379" s="102"/>
      <c r="N379" s="245"/>
      <c r="O379" s="234"/>
      <c r="P379" s="27"/>
      <c r="Q379" s="27"/>
      <c r="U379" s="4"/>
      <c r="V379" s="4"/>
      <c r="W379" s="5"/>
      <c r="X379" s="4"/>
      <c r="Y379" s="648"/>
      <c r="Z379" s="2"/>
      <c r="AB379" s="2"/>
    </row>
    <row r="380" spans="1:29" ht="16.5" customHeight="1" x14ac:dyDescent="0.2">
      <c r="A380" s="1376"/>
      <c r="B380" s="1675"/>
      <c r="C380" s="1675"/>
      <c r="D380" s="1675"/>
      <c r="E380" s="1675"/>
      <c r="F380" s="1675"/>
      <c r="G380" s="1675"/>
      <c r="H380" s="1675"/>
      <c r="I380" s="1675"/>
      <c r="J380" s="417"/>
      <c r="K380" s="577"/>
      <c r="L380" s="1135"/>
      <c r="M380" s="102"/>
      <c r="N380" s="245"/>
      <c r="O380" s="248"/>
      <c r="P380" s="27"/>
      <c r="Q380" s="27"/>
      <c r="U380" s="4"/>
      <c r="V380" s="4"/>
      <c r="W380" s="5"/>
      <c r="X380" s="4"/>
      <c r="Y380" s="648"/>
      <c r="Z380" s="2"/>
      <c r="AB380" s="2"/>
    </row>
    <row r="381" spans="1:29" ht="10.15" customHeight="1" x14ac:dyDescent="0.2">
      <c r="A381" s="1376"/>
      <c r="B381" s="1675"/>
      <c r="C381" s="1675"/>
      <c r="D381" s="1675"/>
      <c r="E381" s="1675"/>
      <c r="F381" s="1675"/>
      <c r="G381" s="1675"/>
      <c r="H381" s="1675"/>
      <c r="I381" s="1675"/>
      <c r="J381" s="419"/>
      <c r="K381" s="578"/>
      <c r="L381" s="1193"/>
      <c r="M381" s="102"/>
      <c r="N381" s="245"/>
      <c r="O381" s="66"/>
      <c r="P381" s="27"/>
      <c r="Q381" s="27"/>
      <c r="U381" s="4"/>
      <c r="V381" s="4"/>
      <c r="W381" s="5"/>
      <c r="X381" s="4"/>
      <c r="Y381" s="648"/>
      <c r="Z381" s="2"/>
      <c r="AB381" s="2"/>
    </row>
    <row r="382" spans="1:29" s="22" customFormat="1" ht="16.5" customHeight="1" x14ac:dyDescent="0.2">
      <c r="A382" s="1348">
        <v>8.3000000000000007</v>
      </c>
      <c r="B382" s="1675" t="s">
        <v>223</v>
      </c>
      <c r="C382" s="1675"/>
      <c r="D382" s="1675"/>
      <c r="E382" s="1675"/>
      <c r="F382" s="1675"/>
      <c r="G382" s="1675"/>
      <c r="H382" s="1675"/>
      <c r="I382" s="1675"/>
      <c r="J382" s="125"/>
      <c r="K382" s="540"/>
      <c r="L382" s="1124"/>
      <c r="M382" s="73"/>
      <c r="N382" s="245" t="s">
        <v>632</v>
      </c>
      <c r="O382" s="234" t="b">
        <v>0</v>
      </c>
      <c r="P382" s="230">
        <f>IF(O382=TRUE,1,0)</f>
        <v>0</v>
      </c>
      <c r="Q382" s="581"/>
      <c r="R382" s="566" t="str">
        <f>IF(AND($Q$372&gt;0,$Q$372=$O$372),"NA","")</f>
        <v/>
      </c>
      <c r="S382" s="6"/>
      <c r="T382" s="6"/>
      <c r="U382" s="6"/>
      <c r="V382" s="4"/>
      <c r="W382" s="679" t="str">
        <f>IF(OR(Q382=TRUE,R382="NA"),CONCATENATE(N382," "),"")</f>
        <v/>
      </c>
      <c r="X382" s="562" t="str">
        <f>IF(OR(O382=TRUE,Q382=TRUE,R382="NA"),"",CONCATENATE(N382," "))</f>
        <v xml:space="preserve">P8.3, </v>
      </c>
      <c r="Y382" s="656"/>
      <c r="AA382" s="1000"/>
    </row>
    <row r="383" spans="1:29" s="22" customFormat="1" ht="16.5" customHeight="1" x14ac:dyDescent="0.2">
      <c r="A383" s="1348"/>
      <c r="B383" s="1675"/>
      <c r="C383" s="1675"/>
      <c r="D383" s="1675"/>
      <c r="E383" s="1675"/>
      <c r="F383" s="1675"/>
      <c r="G383" s="1675"/>
      <c r="H383" s="1675"/>
      <c r="I383" s="1675"/>
      <c r="J383" s="123"/>
      <c r="K383" s="543"/>
      <c r="L383" s="1124"/>
      <c r="M383" s="73"/>
      <c r="N383" s="245"/>
      <c r="O383" s="248"/>
      <c r="P383" s="66"/>
      <c r="Q383" s="66"/>
      <c r="R383" s="6"/>
      <c r="S383" s="6"/>
      <c r="T383" s="6"/>
      <c r="U383" s="6"/>
      <c r="V383" s="4"/>
      <c r="W383" s="5"/>
      <c r="X383" s="4"/>
      <c r="Y383" s="656"/>
      <c r="AA383" s="1000"/>
    </row>
    <row r="384" spans="1:29" s="22" customFormat="1" ht="14.25" x14ac:dyDescent="0.2">
      <c r="A384" s="1348">
        <v>8.4</v>
      </c>
      <c r="B384" s="1675" t="s">
        <v>1054</v>
      </c>
      <c r="C384" s="1675"/>
      <c r="D384" s="1675"/>
      <c r="E384" s="1675"/>
      <c r="F384" s="1675"/>
      <c r="G384" s="1675"/>
      <c r="H384" s="1675"/>
      <c r="I384" s="1675"/>
      <c r="J384" s="125"/>
      <c r="K384" s="540"/>
      <c r="L384" s="1124"/>
      <c r="M384" s="65"/>
      <c r="N384" s="245" t="s">
        <v>633</v>
      </c>
      <c r="O384" s="66" t="b">
        <v>0</v>
      </c>
      <c r="P384" s="230">
        <f>IF(O384=TRUE,1,0)</f>
        <v>0</v>
      </c>
      <c r="Q384" s="581"/>
      <c r="R384" s="566" t="str">
        <f>IF(AND($Q$372&gt;0,$Q$372=$O$372),"NA","")</f>
        <v/>
      </c>
      <c r="S384" s="6"/>
      <c r="T384" s="6"/>
      <c r="U384" s="6"/>
      <c r="V384" s="4"/>
      <c r="W384" s="679" t="str">
        <f>IF(OR(Q384=TRUE,R384="NA"),CONCATENATE(N384," "),"")</f>
        <v/>
      </c>
      <c r="X384" s="562" t="str">
        <f>IF(OR(O384=TRUE,Q384=TRUE,R384="NA"),"",CONCATENATE(N384," "))</f>
        <v xml:space="preserve">P8.4, </v>
      </c>
      <c r="Y384" s="656" t="s">
        <v>940</v>
      </c>
      <c r="Z384" s="22" t="s">
        <v>833</v>
      </c>
      <c r="AA384" s="1000"/>
    </row>
    <row r="385" spans="1:29" s="22" customFormat="1" ht="14.25" x14ac:dyDescent="0.2">
      <c r="A385" s="1348"/>
      <c r="B385" s="1675"/>
      <c r="C385" s="1675"/>
      <c r="D385" s="1675"/>
      <c r="E385" s="1675"/>
      <c r="F385" s="1675"/>
      <c r="G385" s="1675"/>
      <c r="H385" s="1675"/>
      <c r="I385" s="1675"/>
      <c r="J385" s="121"/>
      <c r="K385" s="541"/>
      <c r="L385" s="1124"/>
      <c r="M385" s="65"/>
      <c r="N385" s="245"/>
      <c r="O385" s="66"/>
      <c r="P385" s="230"/>
      <c r="Q385" s="66"/>
      <c r="R385" s="6"/>
      <c r="S385" s="6"/>
      <c r="T385" s="6"/>
      <c r="U385" s="6"/>
      <c r="V385" s="4"/>
      <c r="W385" s="679"/>
      <c r="X385" s="562"/>
      <c r="Y385" s="656"/>
      <c r="AA385" s="1000"/>
    </row>
    <row r="386" spans="1:29" s="22" customFormat="1" ht="16.5" customHeight="1" x14ac:dyDescent="0.2">
      <c r="A386" s="1348"/>
      <c r="B386" s="1675"/>
      <c r="C386" s="1675"/>
      <c r="D386" s="1675"/>
      <c r="E386" s="1675"/>
      <c r="F386" s="1675"/>
      <c r="G386" s="1675"/>
      <c r="H386" s="1675"/>
      <c r="I386" s="1675"/>
      <c r="J386" s="123"/>
      <c r="K386" s="543"/>
      <c r="L386" s="1124"/>
      <c r="M386" s="65"/>
      <c r="N386" s="65"/>
      <c r="O386" s="66"/>
      <c r="P386" s="66"/>
      <c r="Q386" s="66"/>
      <c r="R386" s="6"/>
      <c r="S386" s="6"/>
      <c r="T386" s="6"/>
      <c r="U386" s="6"/>
      <c r="V386" s="4"/>
      <c r="W386" s="5"/>
      <c r="X386" s="4"/>
      <c r="Y386" s="656"/>
      <c r="AA386" s="1000"/>
    </row>
    <row r="387" spans="1:29" s="22" customFormat="1" ht="16.5" customHeight="1" x14ac:dyDescent="0.2">
      <c r="A387" s="1348">
        <v>8.5</v>
      </c>
      <c r="B387" s="1126" t="s">
        <v>464</v>
      </c>
      <c r="C387" s="1126"/>
      <c r="D387" s="1126"/>
      <c r="E387" s="1126"/>
      <c r="F387" s="1126"/>
      <c r="G387" s="1126"/>
      <c r="H387" s="1126"/>
      <c r="I387" s="1127"/>
      <c r="J387" s="1143" t="s">
        <v>450</v>
      </c>
      <c r="K387" s="1144"/>
      <c r="L387" s="1124"/>
      <c r="M387" s="65"/>
      <c r="N387" s="65"/>
      <c r="O387" s="66"/>
      <c r="P387" s="66"/>
      <c r="Q387" s="66"/>
      <c r="R387" s="6"/>
      <c r="S387" s="6"/>
      <c r="T387" s="6"/>
      <c r="U387" s="6"/>
      <c r="W387" s="267"/>
      <c r="Y387" s="656"/>
      <c r="AA387" s="1000"/>
      <c r="AC387" s="968"/>
    </row>
    <row r="388" spans="1:29" s="22" customFormat="1" ht="16.5" customHeight="1" thickBot="1" x14ac:dyDescent="0.25">
      <c r="A388" s="1588"/>
      <c r="B388" s="1128"/>
      <c r="C388" s="1128"/>
      <c r="D388" s="1128"/>
      <c r="E388" s="1128"/>
      <c r="F388" s="1128"/>
      <c r="G388" s="1128"/>
      <c r="H388" s="1128"/>
      <c r="I388" s="1129"/>
      <c r="J388" s="1145"/>
      <c r="K388" s="1146"/>
      <c r="L388" s="1734"/>
      <c r="M388" s="65"/>
      <c r="N388" s="65"/>
      <c r="O388" s="9"/>
      <c r="P388" s="6"/>
      <c r="Q388" s="6"/>
      <c r="R388" s="6"/>
      <c r="S388" s="6"/>
      <c r="T388" s="6"/>
      <c r="U388" s="6"/>
      <c r="W388" s="267"/>
      <c r="Y388" s="656"/>
      <c r="AA388" s="1000"/>
      <c r="AC388" s="968"/>
    </row>
    <row r="389" spans="1:29" s="22" customFormat="1" ht="14.25" x14ac:dyDescent="0.2">
      <c r="A389" s="324"/>
      <c r="B389" s="89"/>
      <c r="C389" s="89"/>
      <c r="D389" s="89"/>
      <c r="E389" s="89"/>
      <c r="F389" s="89"/>
      <c r="G389" s="89"/>
      <c r="H389" s="89"/>
      <c r="I389" s="89"/>
      <c r="J389" s="89"/>
      <c r="K389" s="89"/>
      <c r="L389" s="89"/>
      <c r="M389" s="65"/>
      <c r="N389" s="65"/>
      <c r="O389" s="9"/>
      <c r="P389" s="6"/>
      <c r="Q389" s="6"/>
      <c r="R389" s="6"/>
      <c r="S389" s="6"/>
      <c r="T389" s="6"/>
      <c r="U389" s="6"/>
      <c r="W389" s="267"/>
      <c r="Y389" s="656"/>
      <c r="AA389" s="1000"/>
    </row>
    <row r="390" spans="1:29" s="22" customFormat="1" thickBot="1" x14ac:dyDescent="0.25">
      <c r="A390" s="129"/>
      <c r="B390" s="309" t="s">
        <v>427</v>
      </c>
      <c r="C390" s="195"/>
      <c r="D390" s="195"/>
      <c r="E390" s="195"/>
      <c r="F390" s="195"/>
      <c r="G390" s="195"/>
      <c r="H390" s="195"/>
      <c r="I390" s="195"/>
      <c r="J390" s="1411" t="s">
        <v>240</v>
      </c>
      <c r="K390" s="1411"/>
      <c r="L390" s="87"/>
      <c r="M390" s="7"/>
      <c r="N390" s="7"/>
      <c r="O390" s="4"/>
      <c r="P390" s="4"/>
      <c r="Q390" s="4"/>
      <c r="R390" s="7"/>
      <c r="S390" s="7"/>
      <c r="T390" s="7"/>
      <c r="U390" s="7"/>
      <c r="W390" s="267"/>
      <c r="Y390" s="656"/>
      <c r="AA390" s="1000"/>
    </row>
    <row r="391" spans="1:29" s="22" customFormat="1" ht="15.75" thickTop="1" thickBot="1" x14ac:dyDescent="0.25">
      <c r="A391" s="129"/>
      <c r="B391" s="195" t="s">
        <v>303</v>
      </c>
      <c r="C391" s="195"/>
      <c r="D391" s="195"/>
      <c r="E391" s="195"/>
      <c r="F391" s="195"/>
      <c r="G391" s="195"/>
      <c r="H391" s="195"/>
      <c r="I391" s="195"/>
      <c r="J391" s="1337" t="str">
        <f>IF(COUNTIF(I397:I412,"no")=0,"Yes","No")</f>
        <v>No</v>
      </c>
      <c r="K391" s="1338"/>
      <c r="L391" s="87"/>
      <c r="M391" s="7"/>
      <c r="N391" s="7"/>
      <c r="O391" s="4"/>
      <c r="P391" s="4"/>
      <c r="Q391" s="4"/>
      <c r="R391" s="7"/>
      <c r="S391" s="7"/>
      <c r="T391" s="7"/>
      <c r="U391" s="7"/>
      <c r="W391" s="267"/>
      <c r="Y391" s="656"/>
      <c r="AA391" s="1000"/>
    </row>
    <row r="392" spans="1:29" s="22" customFormat="1" ht="15.75" thickTop="1" thickBot="1" x14ac:dyDescent="0.25">
      <c r="A392" s="129"/>
      <c r="B392" s="195" t="s">
        <v>341</v>
      </c>
      <c r="C392" s="195"/>
      <c r="D392" s="195"/>
      <c r="E392" s="195"/>
      <c r="F392" s="195"/>
      <c r="G392" s="195"/>
      <c r="H392" s="195"/>
      <c r="I392" s="195"/>
      <c r="J392" s="1364">
        <f>ROUNDDOWN(L415/J415,2)</f>
        <v>0</v>
      </c>
      <c r="K392" s="1365"/>
      <c r="L392" s="87"/>
      <c r="M392" s="7"/>
      <c r="N392" s="7"/>
      <c r="O392" s="4"/>
      <c r="P392" s="4"/>
      <c r="Q392" s="4"/>
      <c r="R392" s="7"/>
      <c r="S392" s="7"/>
      <c r="T392" s="7"/>
      <c r="U392" s="7"/>
      <c r="W392" s="267"/>
      <c r="Y392" s="656"/>
      <c r="AA392" s="1000"/>
    </row>
    <row r="393" spans="1:29" s="22" customFormat="1" thickTop="1" x14ac:dyDescent="0.2">
      <c r="A393" s="129"/>
      <c r="B393" s="195"/>
      <c r="C393" s="195"/>
      <c r="D393" s="195"/>
      <c r="E393" s="195"/>
      <c r="F393" s="195"/>
      <c r="G393" s="195"/>
      <c r="H393" s="195"/>
      <c r="I393" s="195"/>
      <c r="J393" s="580"/>
      <c r="K393" s="580"/>
      <c r="L393" s="87"/>
      <c r="M393" s="7"/>
      <c r="N393" s="7"/>
      <c r="O393" s="4"/>
      <c r="P393" s="4"/>
      <c r="Q393" s="4"/>
      <c r="R393" s="7"/>
      <c r="S393" s="7"/>
      <c r="T393" s="7"/>
      <c r="U393" s="7"/>
      <c r="W393" s="267"/>
      <c r="Y393" s="656"/>
      <c r="AA393" s="1000"/>
    </row>
    <row r="394" spans="1:29" s="22" customFormat="1" ht="14.25" customHeight="1" x14ac:dyDescent="0.2">
      <c r="A394" s="129"/>
      <c r="B394" s="1738" t="s">
        <v>306</v>
      </c>
      <c r="C394" s="1738"/>
      <c r="D394" s="1738"/>
      <c r="E394" s="1738"/>
      <c r="F394" s="1738"/>
      <c r="G394" s="1738"/>
      <c r="H394" s="1738"/>
      <c r="I394" s="1421" t="s">
        <v>374</v>
      </c>
      <c r="J394" s="1813" t="s">
        <v>339</v>
      </c>
      <c r="K394" s="1814"/>
      <c r="L394" s="1739" t="s">
        <v>340</v>
      </c>
      <c r="M394" s="81"/>
      <c r="N394" s="81"/>
      <c r="O394" s="5"/>
      <c r="P394" s="4"/>
      <c r="Q394" s="4"/>
      <c r="R394" s="4"/>
      <c r="S394" s="4"/>
      <c r="T394" s="4"/>
      <c r="U394" s="7"/>
      <c r="W394" s="267"/>
      <c r="Y394" s="656"/>
      <c r="AA394" s="1000"/>
    </row>
    <row r="395" spans="1:29" s="22" customFormat="1" ht="14.45" customHeight="1" x14ac:dyDescent="0.2">
      <c r="A395" s="129"/>
      <c r="B395" s="1738"/>
      <c r="C395" s="1738"/>
      <c r="D395" s="1738"/>
      <c r="E395" s="1738"/>
      <c r="F395" s="1738"/>
      <c r="G395" s="1738"/>
      <c r="H395" s="1738"/>
      <c r="I395" s="1422"/>
      <c r="J395" s="1813"/>
      <c r="K395" s="1814"/>
      <c r="L395" s="1739"/>
      <c r="M395" s="81"/>
      <c r="N395" s="81"/>
      <c r="O395" s="34" t="s">
        <v>228</v>
      </c>
      <c r="P395" s="34"/>
      <c r="Q395" s="34"/>
      <c r="R395" s="34"/>
      <c r="S395" s="34" t="s">
        <v>229</v>
      </c>
      <c r="T395" s="34"/>
      <c r="U395" s="34"/>
      <c r="V395" s="510" t="s">
        <v>304</v>
      </c>
      <c r="W395" s="510" t="s">
        <v>305</v>
      </c>
      <c r="Y395" s="510"/>
      <c r="AA395" s="1000"/>
    </row>
    <row r="396" spans="1:29" s="22" customFormat="1" ht="21" customHeight="1" x14ac:dyDescent="0.2">
      <c r="A396" s="129"/>
      <c r="B396" s="1738"/>
      <c r="C396" s="1738"/>
      <c r="D396" s="1738"/>
      <c r="E396" s="1738"/>
      <c r="F396" s="1738"/>
      <c r="G396" s="1738"/>
      <c r="H396" s="1738"/>
      <c r="I396" s="1423"/>
      <c r="J396" s="1813"/>
      <c r="K396" s="1814"/>
      <c r="L396" s="1739"/>
      <c r="M396" s="81"/>
      <c r="N396" s="81"/>
      <c r="O396" s="42" t="s">
        <v>164</v>
      </c>
      <c r="P396" s="42" t="s">
        <v>165</v>
      </c>
      <c r="Q396" s="42" t="s">
        <v>166</v>
      </c>
      <c r="R396" s="42"/>
      <c r="S396" s="42" t="s">
        <v>165</v>
      </c>
      <c r="T396" s="42" t="s">
        <v>164</v>
      </c>
      <c r="U396" s="42" t="s">
        <v>5</v>
      </c>
      <c r="V396" s="509"/>
      <c r="W396" s="682"/>
      <c r="Y396" s="509"/>
      <c r="AA396" s="1000"/>
    </row>
    <row r="397" spans="1:29" s="22" customFormat="1" ht="15.75" customHeight="1" x14ac:dyDescent="0.25">
      <c r="A397" s="129"/>
      <c r="B397" s="1713" t="s">
        <v>815</v>
      </c>
      <c r="C397" s="1567"/>
      <c r="D397" s="1567"/>
      <c r="E397" s="1567"/>
      <c r="F397" s="1567"/>
      <c r="G397" s="1567"/>
      <c r="H397" s="1708" t="str">
        <f>IF(OR(V397&gt;0,W397&gt;0),"Error!","")</f>
        <v/>
      </c>
      <c r="I397" s="1380" t="str">
        <f>IF(AND(T397=U397,U397&gt;0),"N.A.",IF(S397=T397,"Yes","No"))</f>
        <v>No</v>
      </c>
      <c r="J397" s="1450">
        <f>O397</f>
        <v>3</v>
      </c>
      <c r="K397" s="1726"/>
      <c r="L397" s="1641">
        <f>P397+Q397</f>
        <v>0</v>
      </c>
      <c r="M397" s="45"/>
      <c r="N397" s="45"/>
      <c r="O397" s="48">
        <f>O14</f>
        <v>3</v>
      </c>
      <c r="P397" s="48">
        <f>P14</f>
        <v>0</v>
      </c>
      <c r="Q397" s="48">
        <f>Q14</f>
        <v>0</v>
      </c>
      <c r="R397" s="48"/>
      <c r="S397" s="48">
        <f>S14</f>
        <v>0</v>
      </c>
      <c r="T397" s="48">
        <f>T14</f>
        <v>1</v>
      </c>
      <c r="U397" s="48">
        <f>U14</f>
        <v>0</v>
      </c>
      <c r="V397" s="154">
        <f>V14</f>
        <v>0</v>
      </c>
      <c r="W397" s="683">
        <f>IF(LEN(J14)&gt;0,1,0)</f>
        <v>0</v>
      </c>
      <c r="X397" s="2" t="s">
        <v>820</v>
      </c>
      <c r="Y397" s="659"/>
      <c r="AA397" s="1000"/>
    </row>
    <row r="398" spans="1:29" s="22" customFormat="1" ht="15.75" customHeight="1" x14ac:dyDescent="0.25">
      <c r="A398" s="129"/>
      <c r="B398" s="1714"/>
      <c r="C398" s="1209"/>
      <c r="D398" s="1209"/>
      <c r="E398" s="1209"/>
      <c r="F398" s="1209"/>
      <c r="G398" s="1209"/>
      <c r="H398" s="1717"/>
      <c r="I398" s="1710"/>
      <c r="J398" s="1653"/>
      <c r="K398" s="1727"/>
      <c r="L398" s="1670"/>
      <c r="M398" s="45"/>
      <c r="N398" s="45"/>
      <c r="O398" s="48"/>
      <c r="P398" s="48"/>
      <c r="Q398" s="48"/>
      <c r="R398" s="48"/>
      <c r="S398" s="48"/>
      <c r="T398" s="48"/>
      <c r="U398" s="48"/>
      <c r="V398" s="154"/>
      <c r="W398" s="683"/>
      <c r="Y398" s="659"/>
      <c r="AA398" s="1000"/>
    </row>
    <row r="399" spans="1:29" s="22" customFormat="1" ht="15.75" x14ac:dyDescent="0.25">
      <c r="A399" s="129"/>
      <c r="B399" s="1715"/>
      <c r="C399" s="1716"/>
      <c r="D399" s="1716"/>
      <c r="E399" s="1716"/>
      <c r="F399" s="1716"/>
      <c r="G399" s="1716"/>
      <c r="H399" s="1718"/>
      <c r="I399" s="1711"/>
      <c r="J399" s="1452"/>
      <c r="K399" s="1728"/>
      <c r="L399" s="1642"/>
      <c r="M399" s="45"/>
      <c r="N399" s="45"/>
      <c r="O399" s="48"/>
      <c r="P399" s="48"/>
      <c r="Q399" s="48"/>
      <c r="R399" s="48"/>
      <c r="S399" s="48"/>
      <c r="T399" s="48"/>
      <c r="U399" s="48"/>
      <c r="V399" s="154"/>
      <c r="W399" s="683"/>
      <c r="Y399" s="659"/>
      <c r="AA399" s="1000"/>
    </row>
    <row r="400" spans="1:29" s="22" customFormat="1" ht="15.75" customHeight="1" x14ac:dyDescent="0.25">
      <c r="A400" s="129"/>
      <c r="B400" s="1433" t="s">
        <v>12</v>
      </c>
      <c r="C400" s="1434"/>
      <c r="D400" s="1434"/>
      <c r="E400" s="1434"/>
      <c r="F400" s="1434"/>
      <c r="G400" s="1434"/>
      <c r="H400" s="268" t="str">
        <f>IF(OR(V400&gt;0,W400&gt;0),"Error!","")</f>
        <v/>
      </c>
      <c r="I400" s="601" t="str">
        <f>IF(AND(T400=U400,U400&gt;0),"N.A.",IF(S400=T400,"Yes","No"))</f>
        <v>No</v>
      </c>
      <c r="J400" s="1643">
        <f>O400</f>
        <v>13</v>
      </c>
      <c r="K400" s="1724"/>
      <c r="L400" s="610">
        <f>P400+Q400</f>
        <v>0</v>
      </c>
      <c r="M400" s="45"/>
      <c r="N400" s="45"/>
      <c r="O400" s="48">
        <f>O29</f>
        <v>13</v>
      </c>
      <c r="P400" s="48">
        <f>P29</f>
        <v>0</v>
      </c>
      <c r="Q400" s="48">
        <f>Q29</f>
        <v>0</v>
      </c>
      <c r="R400" s="48"/>
      <c r="S400" s="48">
        <f>S29</f>
        <v>0</v>
      </c>
      <c r="T400" s="48">
        <f>T29</f>
        <v>1</v>
      </c>
      <c r="U400" s="48">
        <f>U29</f>
        <v>0</v>
      </c>
      <c r="V400" s="154">
        <f>V29</f>
        <v>0</v>
      </c>
      <c r="W400" s="683">
        <f>IF(LEN(J29)&gt;0,1,0)</f>
        <v>0</v>
      </c>
      <c r="Y400" s="659"/>
      <c r="AA400" s="1000"/>
    </row>
    <row r="401" spans="1:27" s="22" customFormat="1" ht="15.75" customHeight="1" x14ac:dyDescent="0.25">
      <c r="A401" s="129"/>
      <c r="B401" s="1713" t="s">
        <v>302</v>
      </c>
      <c r="C401" s="1567"/>
      <c r="D401" s="1567"/>
      <c r="E401" s="1567"/>
      <c r="F401" s="1567"/>
      <c r="G401" s="1567"/>
      <c r="H401" s="1708" t="str">
        <f>IF(OR(V401&gt;0,W401&gt;0),"Error!","")</f>
        <v/>
      </c>
      <c r="I401" s="1380" t="str">
        <f>IF(AND(T401=U401,U401&gt;0),"N.A.",IF(S401=T401,"Yes","No"))</f>
        <v>No</v>
      </c>
      <c r="J401" s="1450">
        <f>O401</f>
        <v>17</v>
      </c>
      <c r="K401" s="1726"/>
      <c r="L401" s="1641">
        <f>P401+Q401</f>
        <v>0</v>
      </c>
      <c r="M401" s="45"/>
      <c r="N401" s="45"/>
      <c r="O401" s="48">
        <f>O159</f>
        <v>17</v>
      </c>
      <c r="P401" s="48">
        <f>P159</f>
        <v>0</v>
      </c>
      <c r="Q401" s="48">
        <f>Q159</f>
        <v>0</v>
      </c>
      <c r="R401" s="48"/>
      <c r="S401" s="48">
        <f>S159</f>
        <v>0</v>
      </c>
      <c r="T401" s="48">
        <f>T159</f>
        <v>2</v>
      </c>
      <c r="U401" s="48">
        <f>U159</f>
        <v>0</v>
      </c>
      <c r="V401" s="154">
        <f>V159</f>
        <v>0</v>
      </c>
      <c r="W401" s="683">
        <f>IF(LEN(J159)&gt;0,1,0)</f>
        <v>0</v>
      </c>
      <c r="Y401" s="659"/>
      <c r="AA401" s="1000"/>
    </row>
    <row r="402" spans="1:27" s="22" customFormat="1" ht="15.75" customHeight="1" x14ac:dyDescent="0.25">
      <c r="A402" s="129"/>
      <c r="B402" s="1715"/>
      <c r="C402" s="1716"/>
      <c r="D402" s="1716"/>
      <c r="E402" s="1716"/>
      <c r="F402" s="1716"/>
      <c r="G402" s="1716"/>
      <c r="H402" s="1719"/>
      <c r="I402" s="1381"/>
      <c r="J402" s="1452"/>
      <c r="K402" s="1728"/>
      <c r="L402" s="1642"/>
      <c r="M402" s="45"/>
      <c r="N402" s="45"/>
      <c r="O402" s="48"/>
      <c r="P402" s="48"/>
      <c r="Q402" s="48"/>
      <c r="R402" s="48"/>
      <c r="S402" s="48"/>
      <c r="T402" s="48"/>
      <c r="U402" s="48"/>
      <c r="V402" s="154"/>
      <c r="W402" s="683"/>
      <c r="Y402" s="659"/>
      <c r="AA402" s="1000"/>
    </row>
    <row r="403" spans="1:27" s="22" customFormat="1" ht="15.75" customHeight="1" x14ac:dyDescent="0.25">
      <c r="A403" s="129"/>
      <c r="B403" s="1433" t="s">
        <v>113</v>
      </c>
      <c r="C403" s="1434"/>
      <c r="D403" s="1434"/>
      <c r="E403" s="1434"/>
      <c r="F403" s="1434"/>
      <c r="G403" s="1434"/>
      <c r="H403" s="268" t="str">
        <f>IF(OR(V403&gt;0,W403&gt;0),"Error!","")</f>
        <v/>
      </c>
      <c r="I403" s="601" t="str">
        <f>IF(AND(T403=U403,U403&gt;0),"N.A.",IF(S403=T403,"Yes","No"))</f>
        <v>No</v>
      </c>
      <c r="J403" s="1643">
        <f>O403</f>
        <v>6</v>
      </c>
      <c r="K403" s="1724"/>
      <c r="L403" s="623">
        <f>P403+Q403</f>
        <v>0</v>
      </c>
      <c r="M403" s="45"/>
      <c r="N403" s="45"/>
      <c r="O403" s="48">
        <f>O256</f>
        <v>6</v>
      </c>
      <c r="P403" s="48">
        <f t="shared" ref="P403:Q403" si="12">P256</f>
        <v>0</v>
      </c>
      <c r="Q403" s="48">
        <f t="shared" si="12"/>
        <v>0</v>
      </c>
      <c r="R403" s="48"/>
      <c r="S403" s="48">
        <f>S256</f>
        <v>0</v>
      </c>
      <c r="T403" s="48">
        <f>T256</f>
        <v>1</v>
      </c>
      <c r="U403" s="48">
        <f>U256</f>
        <v>0</v>
      </c>
      <c r="V403" s="154">
        <f>V256</f>
        <v>0</v>
      </c>
      <c r="W403" s="683">
        <f>IF(LEN(J256)&gt;0,1,0)</f>
        <v>0</v>
      </c>
      <c r="Y403" s="659"/>
      <c r="AA403" s="1000"/>
    </row>
    <row r="404" spans="1:27" s="22" customFormat="1" ht="15.75" customHeight="1" x14ac:dyDescent="0.25">
      <c r="A404" s="129"/>
      <c r="B404" s="1713" t="s">
        <v>284</v>
      </c>
      <c r="C404" s="1567"/>
      <c r="D404" s="1567"/>
      <c r="E404" s="1567"/>
      <c r="F404" s="1567"/>
      <c r="G404" s="1567"/>
      <c r="H404" s="1708" t="str">
        <f>IF(OR(V404&gt;0,W404&gt;0),"Error!","")</f>
        <v/>
      </c>
      <c r="I404" s="1380" t="str">
        <f>IF(AND(T404=U404,U404&gt;0),"N.A.",IF(S404=T404,"Yes","No"))</f>
        <v>No</v>
      </c>
      <c r="J404" s="1450">
        <f>O404</f>
        <v>11</v>
      </c>
      <c r="K404" s="1726"/>
      <c r="L404" s="1641">
        <f>P404+Q404</f>
        <v>0</v>
      </c>
      <c r="M404" s="45"/>
      <c r="N404" s="45"/>
      <c r="O404" s="48">
        <f>O283</f>
        <v>11</v>
      </c>
      <c r="P404" s="48">
        <f t="shared" ref="P404:Q404" si="13">P283</f>
        <v>0</v>
      </c>
      <c r="Q404" s="48">
        <f t="shared" si="13"/>
        <v>0</v>
      </c>
      <c r="R404" s="48"/>
      <c r="S404" s="48">
        <f>S283</f>
        <v>0</v>
      </c>
      <c r="T404" s="48">
        <f>T283</f>
        <v>1</v>
      </c>
      <c r="U404" s="48">
        <f>U283</f>
        <v>0</v>
      </c>
      <c r="V404" s="154">
        <f>V283</f>
        <v>0</v>
      </c>
      <c r="W404" s="683">
        <f>IF(LEN(J283)&gt;0,1,0)</f>
        <v>0</v>
      </c>
      <c r="Y404" s="659"/>
      <c r="AA404" s="1000"/>
    </row>
    <row r="405" spans="1:27" s="22" customFormat="1" ht="15.75" customHeight="1" x14ac:dyDescent="0.25">
      <c r="A405" s="129"/>
      <c r="B405" s="1714"/>
      <c r="C405" s="1209"/>
      <c r="D405" s="1209"/>
      <c r="E405" s="1209"/>
      <c r="F405" s="1209"/>
      <c r="G405" s="1209"/>
      <c r="H405" s="1709"/>
      <c r="I405" s="1671"/>
      <c r="J405" s="1653"/>
      <c r="K405" s="1727"/>
      <c r="L405" s="1670"/>
      <c r="M405" s="45"/>
      <c r="N405" s="45"/>
      <c r="O405" s="48"/>
      <c r="P405" s="48"/>
      <c r="Q405" s="48"/>
      <c r="R405" s="48"/>
      <c r="S405" s="48"/>
      <c r="T405" s="48"/>
      <c r="U405" s="48"/>
      <c r="V405" s="154"/>
      <c r="W405" s="683"/>
      <c r="Y405" s="659"/>
      <c r="AA405" s="1000"/>
    </row>
    <row r="406" spans="1:27" s="22" customFormat="1" ht="15.75" customHeight="1" x14ac:dyDescent="0.25">
      <c r="A406" s="129"/>
      <c r="B406" s="1714"/>
      <c r="C406" s="1209"/>
      <c r="D406" s="1209"/>
      <c r="E406" s="1209"/>
      <c r="F406" s="1209"/>
      <c r="G406" s="1209"/>
      <c r="H406" s="1709"/>
      <c r="I406" s="1671"/>
      <c r="J406" s="1653"/>
      <c r="K406" s="1727"/>
      <c r="L406" s="1670"/>
      <c r="M406" s="45"/>
      <c r="N406" s="45"/>
      <c r="O406" s="48"/>
      <c r="P406" s="48"/>
      <c r="Q406" s="48"/>
      <c r="R406" s="48"/>
      <c r="S406" s="48"/>
      <c r="T406" s="48"/>
      <c r="U406" s="48"/>
      <c r="V406" s="154"/>
      <c r="W406" s="683"/>
      <c r="Y406" s="659"/>
      <c r="AA406" s="1000"/>
    </row>
    <row r="407" spans="1:27" s="22" customFormat="1" ht="15.75" customHeight="1" x14ac:dyDescent="0.25">
      <c r="A407" s="129"/>
      <c r="B407" s="1714"/>
      <c r="C407" s="1209"/>
      <c r="D407" s="1209"/>
      <c r="E407" s="1209"/>
      <c r="F407" s="1209"/>
      <c r="G407" s="1209"/>
      <c r="H407" s="1709"/>
      <c r="I407" s="1671"/>
      <c r="J407" s="1653"/>
      <c r="K407" s="1727"/>
      <c r="L407" s="1670"/>
      <c r="M407" s="45"/>
      <c r="N407" s="45"/>
      <c r="O407" s="48"/>
      <c r="P407" s="48"/>
      <c r="Q407" s="48"/>
      <c r="R407" s="48"/>
      <c r="S407" s="48"/>
      <c r="T407" s="48"/>
      <c r="U407" s="48"/>
      <c r="V407" s="154"/>
      <c r="W407" s="683"/>
      <c r="Y407" s="659"/>
      <c r="AA407" s="1000"/>
    </row>
    <row r="408" spans="1:27" s="22" customFormat="1" ht="15.75" customHeight="1" x14ac:dyDescent="0.25">
      <c r="A408" s="129"/>
      <c r="B408" s="1715"/>
      <c r="C408" s="1716"/>
      <c r="D408" s="1716"/>
      <c r="E408" s="1716"/>
      <c r="F408" s="1716"/>
      <c r="G408" s="1716"/>
      <c r="H408" s="1719"/>
      <c r="I408" s="1381"/>
      <c r="J408" s="1452"/>
      <c r="K408" s="1728"/>
      <c r="L408" s="1642"/>
      <c r="M408" s="45"/>
      <c r="N408" s="45"/>
      <c r="O408" s="48"/>
      <c r="P408" s="48"/>
      <c r="Q408" s="48"/>
      <c r="R408" s="48"/>
      <c r="S408" s="48"/>
      <c r="T408" s="48"/>
      <c r="U408" s="48"/>
      <c r="V408" s="154"/>
      <c r="W408" s="683"/>
      <c r="Y408" s="659"/>
      <c r="AA408" s="1000"/>
    </row>
    <row r="409" spans="1:27" s="22" customFormat="1" ht="15.75" customHeight="1" x14ac:dyDescent="0.25">
      <c r="A409" s="129"/>
      <c r="B409" s="1735" t="s">
        <v>1440</v>
      </c>
      <c r="C409" s="1736"/>
      <c r="D409" s="1736"/>
      <c r="E409" s="1736"/>
      <c r="F409" s="1736"/>
      <c r="G409" s="1736"/>
      <c r="H409" s="1708" t="str">
        <f>IF(OR(V409&gt;0,W409&gt;0),"Error!","")</f>
        <v/>
      </c>
      <c r="I409" s="1380" t="str">
        <f>IF(AND(T409=U409,U409&gt;0),"N.A.",IF(S409=T409,"Yes","No"))</f>
        <v>No</v>
      </c>
      <c r="J409" s="1450">
        <f>O409</f>
        <v>10</v>
      </c>
      <c r="K409" s="1726"/>
      <c r="L409" s="1454">
        <f>P409+Q409</f>
        <v>0</v>
      </c>
      <c r="M409" s="93"/>
      <c r="N409" s="93"/>
      <c r="O409" s="48">
        <f>O328</f>
        <v>10</v>
      </c>
      <c r="P409" s="48">
        <f t="shared" ref="P409:Q409" si="14">P328</f>
        <v>0</v>
      </c>
      <c r="Q409" s="48">
        <f t="shared" si="14"/>
        <v>0</v>
      </c>
      <c r="R409" s="48"/>
      <c r="S409" s="48">
        <f>S328</f>
        <v>0</v>
      </c>
      <c r="T409" s="48">
        <f>T328</f>
        <v>1</v>
      </c>
      <c r="U409" s="48">
        <f>U328</f>
        <v>0</v>
      </c>
      <c r="V409" s="154">
        <f>V328</f>
        <v>0</v>
      </c>
      <c r="W409" s="683">
        <f>IF(LEN(J328)&gt;0,1,0)</f>
        <v>0</v>
      </c>
      <c r="Y409" s="659"/>
      <c r="AA409" s="1000"/>
    </row>
    <row r="410" spans="1:27" s="22" customFormat="1" ht="15.75" customHeight="1" x14ac:dyDescent="0.25">
      <c r="A410" s="129"/>
      <c r="B410" s="1737"/>
      <c r="C410" s="1386"/>
      <c r="D410" s="1386"/>
      <c r="E410" s="1386"/>
      <c r="F410" s="1386"/>
      <c r="G410" s="1386"/>
      <c r="H410" s="1709"/>
      <c r="I410" s="1671"/>
      <c r="J410" s="1653"/>
      <c r="K410" s="1727"/>
      <c r="L410" s="1638"/>
      <c r="M410" s="93"/>
      <c r="N410" s="93"/>
      <c r="O410" s="48"/>
      <c r="P410" s="48"/>
      <c r="Q410" s="48"/>
      <c r="R410" s="48"/>
      <c r="S410" s="48"/>
      <c r="T410" s="48"/>
      <c r="U410" s="48"/>
      <c r="V410" s="154"/>
      <c r="W410" s="683"/>
      <c r="Y410" s="659"/>
      <c r="AA410" s="1000"/>
    </row>
    <row r="411" spans="1:27" s="22" customFormat="1" ht="15.75" customHeight="1" x14ac:dyDescent="0.25">
      <c r="A411" s="129"/>
      <c r="B411" s="1737"/>
      <c r="C411" s="1386"/>
      <c r="D411" s="1386"/>
      <c r="E411" s="1386"/>
      <c r="F411" s="1386"/>
      <c r="G411" s="1386"/>
      <c r="H411" s="1709"/>
      <c r="I411" s="1671"/>
      <c r="J411" s="1653"/>
      <c r="K411" s="1727"/>
      <c r="L411" s="1638"/>
      <c r="M411" s="93"/>
      <c r="N411" s="93"/>
      <c r="O411" s="48"/>
      <c r="P411" s="48"/>
      <c r="Q411" s="48"/>
      <c r="R411" s="48"/>
      <c r="S411" s="48"/>
      <c r="T411" s="48"/>
      <c r="U411" s="48"/>
      <c r="V411" s="154"/>
      <c r="W411" s="683"/>
      <c r="Y411" s="659"/>
      <c r="AA411" s="1000"/>
    </row>
    <row r="412" spans="1:27" s="22" customFormat="1" ht="15.75" customHeight="1" x14ac:dyDescent="0.25">
      <c r="A412" s="129"/>
      <c r="B412" s="1713" t="s">
        <v>126</v>
      </c>
      <c r="C412" s="1567"/>
      <c r="D412" s="1567"/>
      <c r="E412" s="1567"/>
      <c r="F412" s="1567"/>
      <c r="G412" s="1567"/>
      <c r="H412" s="1708" t="str">
        <f>IF(OR(V412&gt;0,W412&gt;0),"Error!","")</f>
        <v/>
      </c>
      <c r="I412" s="1380" t="str">
        <f>IF(AND(T412=U412,U412&gt;0),"N.A.",IF(S412=T412,"Yes","No"))</f>
        <v>No</v>
      </c>
      <c r="J412" s="1450">
        <f>O412</f>
        <v>4</v>
      </c>
      <c r="K412" s="1726"/>
      <c r="L412" s="1454">
        <f>P412+Q412</f>
        <v>0</v>
      </c>
      <c r="M412" s="93"/>
      <c r="N412" s="93"/>
      <c r="O412" s="48">
        <f>O370</f>
        <v>4</v>
      </c>
      <c r="P412" s="48">
        <f>P370</f>
        <v>0</v>
      </c>
      <c r="Q412" s="48">
        <f>Q370</f>
        <v>0</v>
      </c>
      <c r="R412" s="48"/>
      <c r="S412" s="48">
        <f>S370</f>
        <v>0</v>
      </c>
      <c r="T412" s="48">
        <f>T370</f>
        <v>1</v>
      </c>
      <c r="U412" s="48">
        <f>U370</f>
        <v>0</v>
      </c>
      <c r="V412" s="154">
        <f>V370</f>
        <v>0</v>
      </c>
      <c r="W412" s="683">
        <f>IF(LEN(J370)&gt;0,1,0)</f>
        <v>0</v>
      </c>
      <c r="Y412" s="659"/>
      <c r="AA412" s="1000"/>
    </row>
    <row r="413" spans="1:27" s="22" customFormat="1" ht="15.75" customHeight="1" x14ac:dyDescent="0.25">
      <c r="A413" s="129"/>
      <c r="B413" s="1714"/>
      <c r="C413" s="1209"/>
      <c r="D413" s="1209"/>
      <c r="E413" s="1209"/>
      <c r="F413" s="1209"/>
      <c r="G413" s="1209"/>
      <c r="H413" s="1709"/>
      <c r="I413" s="1710"/>
      <c r="J413" s="1653"/>
      <c r="K413" s="1727"/>
      <c r="L413" s="1638"/>
      <c r="M413" s="93"/>
      <c r="N413" s="93"/>
      <c r="O413" s="48"/>
      <c r="P413" s="48"/>
      <c r="Q413" s="48"/>
      <c r="R413" s="48"/>
      <c r="S413" s="48"/>
      <c r="T413" s="48"/>
      <c r="U413" s="48"/>
      <c r="V413" s="154"/>
      <c r="W413" s="683"/>
      <c r="Y413" s="659"/>
      <c r="AA413" s="1000"/>
    </row>
    <row r="414" spans="1:27" s="22" customFormat="1" ht="15.75" customHeight="1" x14ac:dyDescent="0.25">
      <c r="A414" s="129"/>
      <c r="B414" s="1715"/>
      <c r="C414" s="1716"/>
      <c r="D414" s="1716"/>
      <c r="E414" s="1716"/>
      <c r="F414" s="1716"/>
      <c r="G414" s="1716"/>
      <c r="H414" s="1719"/>
      <c r="I414" s="1711"/>
      <c r="J414" s="1452"/>
      <c r="K414" s="1728"/>
      <c r="L414" s="1455"/>
      <c r="M414" s="93"/>
      <c r="N414" s="93"/>
      <c r="O414" s="48"/>
      <c r="P414" s="48"/>
      <c r="Q414" s="48"/>
      <c r="R414" s="48"/>
      <c r="S414" s="48"/>
      <c r="T414" s="48"/>
      <c r="U414" s="48"/>
      <c r="V414" s="154"/>
      <c r="W414" s="683"/>
      <c r="Y414" s="659"/>
      <c r="AA414" s="1000"/>
    </row>
    <row r="415" spans="1:27" s="22" customFormat="1" ht="15.75" x14ac:dyDescent="0.25">
      <c r="A415" s="129"/>
      <c r="B415" s="1639" t="s">
        <v>164</v>
      </c>
      <c r="C415" s="1640"/>
      <c r="D415" s="1640"/>
      <c r="E415" s="1640"/>
      <c r="F415" s="1640"/>
      <c r="G415" s="1640"/>
      <c r="H415" s="1807"/>
      <c r="I415" s="197"/>
      <c r="J415" s="1465">
        <f>ROUND(SUM(J397:K412),2)</f>
        <v>64</v>
      </c>
      <c r="K415" s="1465"/>
      <c r="L415" s="609">
        <f>SUM(L397:L412)</f>
        <v>0</v>
      </c>
      <c r="M415" s="93"/>
      <c r="N415" s="93"/>
      <c r="O415" s="44">
        <f>SUM(O397:O412)</f>
        <v>64</v>
      </c>
      <c r="P415" s="44">
        <f>SUM(P397:P412)</f>
        <v>0</v>
      </c>
      <c r="Q415" s="44">
        <f>SUM(Q397:Q412)</f>
        <v>0</v>
      </c>
      <c r="R415" s="44"/>
      <c r="S415" s="44">
        <f>SUM(S397:S412)</f>
        <v>0</v>
      </c>
      <c r="T415" s="44">
        <f>SUM(T397:T412)</f>
        <v>8</v>
      </c>
      <c r="U415" s="44">
        <f>SUM(U397:U412)</f>
        <v>0</v>
      </c>
      <c r="V415" s="155">
        <f>SUM(V397:V412)</f>
        <v>0</v>
      </c>
      <c r="W415" s="683">
        <f>SUM(W397:W414)</f>
        <v>0</v>
      </c>
      <c r="Y415" s="659"/>
      <c r="AA415" s="1000"/>
    </row>
    <row r="416" spans="1:27" s="22" customFormat="1" ht="14.25" x14ac:dyDescent="0.2">
      <c r="A416" s="129"/>
      <c r="B416" s="129"/>
      <c r="C416" s="7"/>
      <c r="D416" s="7"/>
      <c r="E416" s="7"/>
      <c r="F416" s="7"/>
      <c r="G416" s="7"/>
      <c r="H416" s="212" t="str">
        <f>IF(OR(H399="Error!",H400="Error!",H401="Error!",H403="Error!",H404="Error!",H409="Error!",H412="Error!"),"Error? Please check if 'N.A.' is correctly selected","")</f>
        <v/>
      </c>
      <c r="I416" s="7"/>
      <c r="J416" s="7"/>
      <c r="K416" s="7"/>
      <c r="L416" s="87"/>
      <c r="M416" s="7"/>
      <c r="N416" s="7"/>
      <c r="O416" s="8"/>
      <c r="P416" s="4"/>
      <c r="Q416" s="4"/>
      <c r="R416" s="4"/>
      <c r="S416" s="4"/>
      <c r="T416" s="4"/>
      <c r="U416" s="7"/>
      <c r="W416" s="267"/>
      <c r="Y416" s="656"/>
      <c r="AA416" s="1000"/>
    </row>
    <row r="417" spans="1:28" s="22" customFormat="1" ht="14.25" x14ac:dyDescent="0.2">
      <c r="A417" s="129"/>
      <c r="B417" s="129"/>
      <c r="C417" s="7"/>
      <c r="D417" s="7"/>
      <c r="E417" s="7"/>
      <c r="F417" s="7"/>
      <c r="G417" s="7"/>
      <c r="H417" s="7"/>
      <c r="I417" s="7"/>
      <c r="J417" s="7"/>
      <c r="K417" s="7"/>
      <c r="L417" s="87"/>
      <c r="M417" s="7"/>
      <c r="N417" s="7"/>
      <c r="O417" s="4"/>
      <c r="P417" s="4"/>
      <c r="Q417" s="4"/>
      <c r="R417" s="7"/>
      <c r="S417" s="7"/>
      <c r="T417" s="7"/>
      <c r="U417" s="7"/>
      <c r="W417" s="267"/>
      <c r="Y417" s="656"/>
      <c r="AA417" s="1000"/>
    </row>
    <row r="418" spans="1:28" s="222" customFormat="1" ht="14.25" x14ac:dyDescent="0.2">
      <c r="A418" s="325" t="s">
        <v>428</v>
      </c>
      <c r="B418" s="326"/>
      <c r="C418" s="327"/>
      <c r="D418" s="327"/>
      <c r="E418" s="327"/>
      <c r="F418" s="327"/>
      <c r="G418" s="327"/>
      <c r="H418" s="327"/>
      <c r="I418" s="327"/>
      <c r="J418" s="327"/>
      <c r="K418" s="327"/>
      <c r="L418" s="328"/>
      <c r="M418" s="221"/>
      <c r="N418" s="221"/>
      <c r="O418" s="223"/>
      <c r="P418" s="224"/>
      <c r="Q418" s="224"/>
      <c r="R418" s="224"/>
      <c r="S418" s="224"/>
      <c r="T418" s="224"/>
      <c r="U418" s="224"/>
      <c r="W418" s="684"/>
      <c r="Y418" s="660"/>
      <c r="AA418" s="1000"/>
    </row>
    <row r="419" spans="1:28" s="22" customFormat="1" ht="16.5" customHeight="1" x14ac:dyDescent="0.2">
      <c r="A419" s="329" t="s">
        <v>167</v>
      </c>
      <c r="B419" s="1707" t="s">
        <v>1070</v>
      </c>
      <c r="C419" s="1707"/>
      <c r="D419" s="1707"/>
      <c r="E419" s="1707"/>
      <c r="F419" s="1707"/>
      <c r="G419" s="1707"/>
      <c r="H419" s="1707"/>
      <c r="I419" s="1707"/>
      <c r="J419" s="1707"/>
      <c r="K419" s="1707"/>
      <c r="L419" s="1707"/>
      <c r="M419" s="65"/>
      <c r="N419" s="65"/>
      <c r="O419" s="9"/>
      <c r="P419" s="6"/>
      <c r="Q419" s="6"/>
      <c r="R419" s="6"/>
      <c r="S419" s="6"/>
      <c r="T419" s="6"/>
      <c r="U419" s="6"/>
      <c r="W419" s="267"/>
      <c r="Y419" s="656"/>
      <c r="AA419" s="1000"/>
    </row>
    <row r="420" spans="1:28" s="22" customFormat="1" ht="16.5" customHeight="1" x14ac:dyDescent="0.2">
      <c r="A420" s="329"/>
      <c r="B420" s="1707"/>
      <c r="C420" s="1707"/>
      <c r="D420" s="1707"/>
      <c r="E420" s="1707"/>
      <c r="F420" s="1707"/>
      <c r="G420" s="1707"/>
      <c r="H420" s="1707"/>
      <c r="I420" s="1707"/>
      <c r="J420" s="1707"/>
      <c r="K420" s="1707"/>
      <c r="L420" s="1707"/>
      <c r="M420" s="65"/>
      <c r="N420" s="65"/>
      <c r="O420" s="9"/>
      <c r="P420" s="6"/>
      <c r="Q420" s="6"/>
      <c r="R420" s="6"/>
      <c r="S420" s="6"/>
      <c r="T420" s="6"/>
      <c r="U420" s="6"/>
      <c r="W420" s="267"/>
      <c r="Y420" s="656"/>
      <c r="AA420" s="1000"/>
    </row>
    <row r="421" spans="1:28" s="22" customFormat="1" ht="16.5" customHeight="1" x14ac:dyDescent="0.2">
      <c r="A421" s="329"/>
      <c r="B421" s="1707"/>
      <c r="C421" s="1707"/>
      <c r="D421" s="1707"/>
      <c r="E421" s="1707"/>
      <c r="F421" s="1707"/>
      <c r="G421" s="1707"/>
      <c r="H421" s="1707"/>
      <c r="I421" s="1707"/>
      <c r="J421" s="1707"/>
      <c r="K421" s="1707"/>
      <c r="L421" s="1707"/>
      <c r="M421" s="65"/>
      <c r="N421" s="65"/>
      <c r="O421" s="9"/>
      <c r="P421" s="6"/>
      <c r="Q421" s="6"/>
      <c r="R421" s="6"/>
      <c r="S421" s="6"/>
      <c r="T421" s="6"/>
      <c r="U421" s="6"/>
      <c r="W421" s="267"/>
      <c r="Y421" s="656"/>
      <c r="AA421" s="1000"/>
    </row>
    <row r="422" spans="1:28" s="22" customFormat="1" ht="16.5" customHeight="1" x14ac:dyDescent="0.2">
      <c r="A422" s="330" t="s">
        <v>245</v>
      </c>
      <c r="B422" s="1707" t="s">
        <v>442</v>
      </c>
      <c r="C422" s="1707"/>
      <c r="D422" s="1707"/>
      <c r="E422" s="1707"/>
      <c r="F422" s="1707"/>
      <c r="G422" s="1707"/>
      <c r="H422" s="1707"/>
      <c r="I422" s="1707"/>
      <c r="J422" s="1707"/>
      <c r="K422" s="1707"/>
      <c r="L422" s="1707"/>
      <c r="M422" s="65"/>
      <c r="N422" s="65"/>
      <c r="O422" s="9"/>
      <c r="P422" s="6"/>
      <c r="Q422" s="6"/>
      <c r="R422" s="6"/>
      <c r="S422" s="6"/>
      <c r="T422" s="6"/>
      <c r="U422" s="6"/>
      <c r="W422" s="267"/>
      <c r="Y422" s="656"/>
      <c r="AA422" s="1000"/>
    </row>
    <row r="423" spans="1:28" s="22" customFormat="1" ht="16.5" customHeight="1" x14ac:dyDescent="0.2">
      <c r="A423" s="330"/>
      <c r="B423" s="906"/>
      <c r="C423" s="906"/>
      <c r="D423" s="906"/>
      <c r="E423" s="906"/>
      <c r="F423" s="906"/>
      <c r="G423" s="906"/>
      <c r="H423" s="906"/>
      <c r="I423" s="906"/>
      <c r="J423" s="906"/>
      <c r="K423" s="906"/>
      <c r="L423" s="906"/>
      <c r="M423" s="65"/>
      <c r="N423" s="65"/>
      <c r="O423" s="9"/>
      <c r="P423" s="6"/>
      <c r="Q423" s="6"/>
      <c r="R423" s="6"/>
      <c r="S423" s="6"/>
      <c r="T423" s="6"/>
      <c r="U423" s="6"/>
      <c r="W423" s="267"/>
      <c r="Y423" s="656"/>
      <c r="AA423" s="1000"/>
    </row>
    <row r="424" spans="1:28" ht="16.5" customHeight="1" x14ac:dyDescent="0.2">
      <c r="A424" s="330" t="s">
        <v>246</v>
      </c>
      <c r="B424" s="1707" t="s">
        <v>259</v>
      </c>
      <c r="C424" s="1707"/>
      <c r="D424" s="1707"/>
      <c r="E424" s="1707"/>
      <c r="F424" s="1707"/>
      <c r="G424" s="1707"/>
      <c r="H424" s="1707"/>
      <c r="I424" s="1707"/>
      <c r="J424" s="1707"/>
      <c r="K424" s="1707"/>
      <c r="L424" s="1707"/>
      <c r="M424" s="103"/>
      <c r="N424" s="103"/>
      <c r="U424" s="4"/>
      <c r="V424" s="2"/>
      <c r="W424" s="1"/>
      <c r="X424" s="2"/>
      <c r="Y424" s="648"/>
      <c r="Z424" s="2"/>
      <c r="AB424" s="2"/>
    </row>
    <row r="425" spans="1:28" ht="9" customHeight="1" x14ac:dyDescent="0.2">
      <c r="A425" s="7"/>
      <c r="B425" s="1707"/>
      <c r="C425" s="1707"/>
      <c r="D425" s="1707"/>
      <c r="E425" s="1707"/>
      <c r="F425" s="1707"/>
      <c r="G425" s="1707"/>
      <c r="H425" s="1707"/>
      <c r="I425" s="1707"/>
      <c r="J425" s="1707"/>
      <c r="K425" s="1707"/>
      <c r="L425" s="1707"/>
      <c r="M425" s="60"/>
      <c r="N425" s="60"/>
      <c r="U425" s="4"/>
      <c r="V425" s="2"/>
      <c r="W425" s="1"/>
      <c r="X425" s="2"/>
      <c r="Y425" s="648"/>
      <c r="Z425" s="2"/>
      <c r="AB425" s="2"/>
    </row>
    <row r="426" spans="1:28" ht="16.5" customHeight="1" x14ac:dyDescent="0.2">
      <c r="A426" s="7"/>
      <c r="B426" s="906"/>
      <c r="C426" s="906"/>
      <c r="D426" s="906"/>
      <c r="E426" s="906"/>
      <c r="F426" s="906"/>
      <c r="G426" s="906"/>
      <c r="H426" s="906"/>
      <c r="I426" s="906"/>
      <c r="J426" s="906"/>
      <c r="K426" s="906"/>
      <c r="L426" s="906"/>
      <c r="M426" s="60"/>
      <c r="N426" s="60"/>
      <c r="U426" s="4"/>
      <c r="V426" s="2"/>
      <c r="W426" s="1"/>
      <c r="X426" s="2"/>
      <c r="Y426" s="648"/>
      <c r="Z426" s="2"/>
      <c r="AB426" s="2"/>
    </row>
    <row r="427" spans="1:28" ht="13.9" customHeight="1" x14ac:dyDescent="0.2">
      <c r="A427" s="330" t="s">
        <v>247</v>
      </c>
      <c r="B427" s="1446" t="s">
        <v>1092</v>
      </c>
      <c r="C427" s="1446"/>
      <c r="D427" s="1446"/>
      <c r="E427" s="1446"/>
      <c r="F427" s="1446"/>
      <c r="G427" s="1446"/>
      <c r="H427" s="1446"/>
      <c r="I427" s="1446"/>
      <c r="J427" s="1446"/>
      <c r="K427" s="1446"/>
      <c r="L427" s="1446"/>
      <c r="M427" s="60"/>
      <c r="N427" s="60"/>
      <c r="U427" s="4"/>
      <c r="V427" s="2"/>
      <c r="W427" s="1"/>
      <c r="X427" s="2"/>
      <c r="Y427" s="648"/>
      <c r="Z427" s="2"/>
      <c r="AB427" s="2"/>
    </row>
    <row r="428" spans="1:28" ht="4.5" customHeight="1" x14ac:dyDescent="0.25">
      <c r="A428" s="490"/>
      <c r="B428" s="252"/>
      <c r="C428" s="252"/>
      <c r="D428" s="252"/>
      <c r="E428" s="252"/>
      <c r="F428" s="252"/>
      <c r="G428" s="252"/>
      <c r="H428" s="252"/>
      <c r="I428" s="252"/>
      <c r="J428" s="252"/>
      <c r="K428" s="252"/>
      <c r="L428" s="252"/>
    </row>
    <row r="429" spans="1:28" ht="4.5" customHeight="1" x14ac:dyDescent="0.25">
      <c r="A429" s="491"/>
      <c r="B429" s="252"/>
      <c r="C429" s="252"/>
      <c r="D429" s="252"/>
      <c r="E429" s="252"/>
      <c r="F429" s="252"/>
      <c r="G429" s="252"/>
      <c r="H429" s="252"/>
      <c r="I429" s="252"/>
      <c r="J429" s="252"/>
      <c r="K429" s="252"/>
      <c r="L429" s="252"/>
    </row>
    <row r="430" spans="1:28" ht="14.25" x14ac:dyDescent="0.2">
      <c r="A430" s="11"/>
      <c r="B430" s="557" t="s">
        <v>595</v>
      </c>
      <c r="C430" s="558"/>
      <c r="D430" s="558"/>
      <c r="E430" s="558"/>
      <c r="F430" s="558"/>
      <c r="G430" s="558"/>
      <c r="H430" s="556"/>
      <c r="I430" s="559"/>
      <c r="J430" s="544"/>
      <c r="K430" s="544"/>
      <c r="L430" s="545"/>
      <c r="M430" s="75"/>
      <c r="N430" s="76"/>
      <c r="P430" s="8"/>
      <c r="Q430" s="8"/>
      <c r="R430" s="8"/>
      <c r="S430" s="8"/>
      <c r="T430" s="8"/>
      <c r="U430" s="8"/>
      <c r="V430" s="8"/>
      <c r="W430" s="80"/>
      <c r="X430" s="363"/>
      <c r="Y430" s="646"/>
      <c r="Z430" s="18"/>
      <c r="AB430" s="2"/>
    </row>
    <row r="431" spans="1:28" ht="69" customHeight="1" x14ac:dyDescent="0.2">
      <c r="A431" s="11"/>
      <c r="B431" s="1216" t="str">
        <f>CONCATENATE("Not selected [",J415-L415,"]")</f>
        <v>Not selected [64]</v>
      </c>
      <c r="C431" s="1217"/>
      <c r="D431" s="1402" t="str">
        <f>X16&amp;X31&amp;X161&amp;X238&amp;X258&amp;X286&amp;X331&amp;X372</f>
        <v xml:space="preserve">P1.1, P1.2, P1.3, P2.1, P2.2, P2.3a, P2.3b, P2.3c, P2.3d, P2.4, P2.5a, P2.5b, P2.5c, P2.5d, P2.5e, P2.5f, P3.1, P3.2, P3.3, P3.4, P3.5, P3.6, P3.7, P3.8, P3.9, P3.10, P3.11, P3.12, P3.13, P4.1, P4.2, P4.3, P4.4, P5.1, P5.2, P5.3, P5.4, P5.5, P5.6, P6.1, P6.2, P6.3, P6.4, P6.5, P6.6, P6.7, P6.8a, P6.8b, P6.9, P6.10, P7.1, P7.2, P7.3, P7.4, P7.5, P7.6, P7.7, P7.8, P7.9, P7.10, P8.1, P8.2, P8.3, P8.4, </v>
      </c>
      <c r="E431" s="1402"/>
      <c r="F431" s="1402"/>
      <c r="G431" s="1402"/>
      <c r="H431" s="1402"/>
      <c r="I431" s="1402"/>
      <c r="J431" s="1402"/>
      <c r="K431" s="1402"/>
      <c r="L431" s="1402"/>
      <c r="M431" s="75"/>
      <c r="N431" s="76"/>
      <c r="P431" s="8"/>
      <c r="Q431" s="8"/>
      <c r="R431" s="8"/>
      <c r="S431" s="8"/>
      <c r="T431" s="8"/>
      <c r="U431" s="8"/>
      <c r="V431" s="8"/>
      <c r="W431" s="80"/>
      <c r="X431" s="363"/>
      <c r="Y431" s="646"/>
      <c r="Z431" s="18"/>
      <c r="AB431" s="2"/>
    </row>
    <row r="432" spans="1:28" ht="48" customHeight="1" x14ac:dyDescent="0.2">
      <c r="A432" s="11"/>
      <c r="B432" s="1432" t="str">
        <f>CONCATENATE("N.A (per selection)[",Q415,"]")</f>
        <v>N.A (per selection)[0]</v>
      </c>
      <c r="C432" s="1432"/>
      <c r="D432" s="1402" t="str">
        <f>W16&amp;W31&amp;W161&amp;W238&amp;W258&amp;W286&amp;W331&amp;W372</f>
        <v/>
      </c>
      <c r="E432" s="1402"/>
      <c r="F432" s="1402"/>
      <c r="G432" s="1402"/>
      <c r="H432" s="1402"/>
      <c r="I432" s="1402"/>
      <c r="J432" s="1402"/>
      <c r="K432" s="1402"/>
      <c r="L432" s="1402"/>
      <c r="M432" s="75"/>
      <c r="N432" s="76"/>
      <c r="P432" s="8"/>
      <c r="Q432" s="8"/>
      <c r="R432" s="8"/>
      <c r="S432" s="8"/>
      <c r="T432" s="8"/>
      <c r="U432" s="8"/>
      <c r="V432" s="8"/>
      <c r="W432" s="80"/>
      <c r="X432" s="363"/>
      <c r="Y432" s="646"/>
      <c r="Z432" s="18"/>
      <c r="AB432" s="2"/>
    </row>
    <row r="433" spans="1:12" x14ac:dyDescent="0.25">
      <c r="A433" s="491"/>
      <c r="B433" s="252"/>
      <c r="C433" s="252"/>
      <c r="D433" s="252"/>
      <c r="E433" s="252"/>
      <c r="F433" s="252"/>
      <c r="G433" s="252"/>
      <c r="H433" s="252"/>
      <c r="I433" s="252"/>
      <c r="J433" s="252"/>
      <c r="K433" s="252"/>
      <c r="L433" s="252"/>
    </row>
  </sheetData>
  <sheetProtection algorithmName="SHA-512" hashValue="R8Ry0rlXH+6dDTe/rggmgIS8gmo2Srk+6FE47gijGvhPTZV2bWRbY1E84biz3kVyBp7ieDPaOX/9W/vMEnraBA==" saltValue="MjrOiFffboz6vEQNlWEH1Q==" spinCount="100000" sheet="1" objects="1" scenarios="1"/>
  <customSheetViews>
    <customSheetView guid="{5995A1A3-5354-4C1E-87A2-F9C01D64FBCF}" showPageBreaks="1" showGridLines="0" fitToPage="1" printArea="1" hiddenRows="1" hiddenColumns="1" view="pageBreakPreview" topLeftCell="A349">
      <selection activeCell="C59" sqref="C59:G61"/>
      <rowBreaks count="5" manualBreakCount="5">
        <brk id="58" max="32" man="1"/>
        <brk id="107" max="32" man="1"/>
        <brk id="157" max="32" man="1"/>
        <brk id="208" max="32" man="1"/>
        <brk id="304" max="32" man="1"/>
      </rowBreaks>
      <pageMargins left="0.70866141732283472" right="0.19685039370078741" top="0.47244094488188981" bottom="0.74803149606299213" header="0.31496062992125984" footer="0.31496062992125984"/>
      <headerFooter>
        <oddFooter>&amp;L&amp;F,  &amp;A&amp;RPage &amp;P</oddFooter>
      </headerFooter>
    </customSheetView>
  </customSheetViews>
  <mergeCells count="379">
    <mergeCell ref="L76:L97"/>
    <mergeCell ref="B427:L427"/>
    <mergeCell ref="L268:L270"/>
    <mergeCell ref="L277:L278"/>
    <mergeCell ref="L279:L280"/>
    <mergeCell ref="J284:L284"/>
    <mergeCell ref="L318:L320"/>
    <mergeCell ref="L314:L317"/>
    <mergeCell ref="L321:L322"/>
    <mergeCell ref="L288:L289"/>
    <mergeCell ref="L290:L292"/>
    <mergeCell ref="B422:L422"/>
    <mergeCell ref="B419:L421"/>
    <mergeCell ref="J415:K415"/>
    <mergeCell ref="B347:I350"/>
    <mergeCell ref="B333:I336"/>
    <mergeCell ref="I394:I396"/>
    <mergeCell ref="I404:I408"/>
    <mergeCell ref="J409:K411"/>
    <mergeCell ref="I412:I414"/>
    <mergeCell ref="D309:I310"/>
    <mergeCell ref="B343:I344"/>
    <mergeCell ref="J394:K396"/>
    <mergeCell ref="L397:L399"/>
    <mergeCell ref="B415:H415"/>
    <mergeCell ref="C320:I320"/>
    <mergeCell ref="A260:A261"/>
    <mergeCell ref="C304:I305"/>
    <mergeCell ref="A337:A339"/>
    <mergeCell ref="B345:I346"/>
    <mergeCell ref="B340:I342"/>
    <mergeCell ref="B274:I276"/>
    <mergeCell ref="B366:I367"/>
    <mergeCell ref="B368:I369"/>
    <mergeCell ref="C303:I303"/>
    <mergeCell ref="C308:I308"/>
    <mergeCell ref="C306:I307"/>
    <mergeCell ref="B312:I313"/>
    <mergeCell ref="C359:I360"/>
    <mergeCell ref="C361:I362"/>
    <mergeCell ref="C319:I319"/>
    <mergeCell ref="A366:A367"/>
    <mergeCell ref="A347:A350"/>
    <mergeCell ref="B323:I325"/>
    <mergeCell ref="B337:I339"/>
    <mergeCell ref="A326:A327"/>
    <mergeCell ref="B326:I327"/>
    <mergeCell ref="A387:A388"/>
    <mergeCell ref="B321:I322"/>
    <mergeCell ref="B384:I386"/>
    <mergeCell ref="L378:L381"/>
    <mergeCell ref="J372:K375"/>
    <mergeCell ref="L368:L369"/>
    <mergeCell ref="B372:I375"/>
    <mergeCell ref="A370:I371"/>
    <mergeCell ref="B382:I383"/>
    <mergeCell ref="B363:I365"/>
    <mergeCell ref="L382:L383"/>
    <mergeCell ref="A340:A342"/>
    <mergeCell ref="L340:L342"/>
    <mergeCell ref="L351:L353"/>
    <mergeCell ref="A372:A375"/>
    <mergeCell ref="A328:I330"/>
    <mergeCell ref="L333:L336"/>
    <mergeCell ref="L354:L362"/>
    <mergeCell ref="A345:A346"/>
    <mergeCell ref="A354:A356"/>
    <mergeCell ref="L347:L350"/>
    <mergeCell ref="L366:L367"/>
    <mergeCell ref="A351:A353"/>
    <mergeCell ref="B361:B362"/>
    <mergeCell ref="L323:L325"/>
    <mergeCell ref="L331:L332"/>
    <mergeCell ref="J331:K332"/>
    <mergeCell ref="L298:L300"/>
    <mergeCell ref="L301:L311"/>
    <mergeCell ref="L312:L313"/>
    <mergeCell ref="J328:L328"/>
    <mergeCell ref="L326:L327"/>
    <mergeCell ref="L343:L344"/>
    <mergeCell ref="L372:L375"/>
    <mergeCell ref="J329:L329"/>
    <mergeCell ref="L384:L386"/>
    <mergeCell ref="L376:L377"/>
    <mergeCell ref="A382:A383"/>
    <mergeCell ref="A384:A386"/>
    <mergeCell ref="A376:A377"/>
    <mergeCell ref="A378:A381"/>
    <mergeCell ref="B378:I381"/>
    <mergeCell ref="A368:A369"/>
    <mergeCell ref="A363:A365"/>
    <mergeCell ref="B359:B360"/>
    <mergeCell ref="L363:L365"/>
    <mergeCell ref="J11:K13"/>
    <mergeCell ref="A343:A344"/>
    <mergeCell ref="B228:B229"/>
    <mergeCell ref="B230:B231"/>
    <mergeCell ref="B232:B233"/>
    <mergeCell ref="B243:I244"/>
    <mergeCell ref="A236:A237"/>
    <mergeCell ref="C249:I249"/>
    <mergeCell ref="A252:A253"/>
    <mergeCell ref="B252:I253"/>
    <mergeCell ref="A240:A242"/>
    <mergeCell ref="A331:A332"/>
    <mergeCell ref="A333:A336"/>
    <mergeCell ref="A254:A255"/>
    <mergeCell ref="A243:A248"/>
    <mergeCell ref="A277:A278"/>
    <mergeCell ref="A118:A119"/>
    <mergeCell ref="A98:A100"/>
    <mergeCell ref="A120:A121"/>
    <mergeCell ref="A116:A117"/>
    <mergeCell ref="C149:I152"/>
    <mergeCell ref="C109:I111"/>
    <mergeCell ref="H40:H41"/>
    <mergeCell ref="L31:L34"/>
    <mergeCell ref="C129:I134"/>
    <mergeCell ref="B187:I191"/>
    <mergeCell ref="L29:L30"/>
    <mergeCell ref="A31:A32"/>
    <mergeCell ref="I45:I47"/>
    <mergeCell ref="H45:H47"/>
    <mergeCell ref="B40:G41"/>
    <mergeCell ref="A35:A38"/>
    <mergeCell ref="J31:K34"/>
    <mergeCell ref="B31:I34"/>
    <mergeCell ref="A29:I30"/>
    <mergeCell ref="I40:I41"/>
    <mergeCell ref="I42:I44"/>
    <mergeCell ref="L35:L75"/>
    <mergeCell ref="I58:I60"/>
    <mergeCell ref="H42:H44"/>
    <mergeCell ref="B61:G62"/>
    <mergeCell ref="C135:I142"/>
    <mergeCell ref="C143:I145"/>
    <mergeCell ref="H48:H50"/>
    <mergeCell ref="H54:H57"/>
    <mergeCell ref="C114:I114"/>
    <mergeCell ref="I54:I57"/>
    <mergeCell ref="I61:I62"/>
    <mergeCell ref="B89:G91"/>
    <mergeCell ref="B94:G96"/>
    <mergeCell ref="B116:B117"/>
    <mergeCell ref="C120:I121"/>
    <mergeCell ref="A11:A13"/>
    <mergeCell ref="J283:L283"/>
    <mergeCell ref="B331:I332"/>
    <mergeCell ref="L293:L297"/>
    <mergeCell ref="J27:K28"/>
    <mergeCell ref="H76:H88"/>
    <mergeCell ref="I76:I88"/>
    <mergeCell ref="B35:I38"/>
    <mergeCell ref="I89:I93"/>
    <mergeCell ref="H89:H93"/>
    <mergeCell ref="I94:I96"/>
    <mergeCell ref="H94:H96"/>
    <mergeCell ref="B64:G65"/>
    <mergeCell ref="B66:G67"/>
    <mergeCell ref="B69:G70"/>
    <mergeCell ref="B71:G72"/>
    <mergeCell ref="B76:G78"/>
    <mergeCell ref="L23:L24"/>
    <mergeCell ref="A14:I15"/>
    <mergeCell ref="L14:L15"/>
    <mergeCell ref="L16:L19"/>
    <mergeCell ref="B16:I19"/>
    <mergeCell ref="B20:I22"/>
    <mergeCell ref="B23:I24"/>
    <mergeCell ref="A20:A22"/>
    <mergeCell ref="A27:A28"/>
    <mergeCell ref="A16:A19"/>
    <mergeCell ref="A25:A26"/>
    <mergeCell ref="A23:A24"/>
    <mergeCell ref="J16:K19"/>
    <mergeCell ref="L20:L22"/>
    <mergeCell ref="L25:L26"/>
    <mergeCell ref="L27:L28"/>
    <mergeCell ref="B25:I26"/>
    <mergeCell ref="B27:I28"/>
    <mergeCell ref="H58:H60"/>
    <mergeCell ref="H68:H75"/>
    <mergeCell ref="B246:B247"/>
    <mergeCell ref="A283:I285"/>
    <mergeCell ref="A286:A287"/>
    <mergeCell ref="A218:A221"/>
    <mergeCell ref="B271:I273"/>
    <mergeCell ref="A268:A270"/>
    <mergeCell ref="A256:I257"/>
    <mergeCell ref="C248:I248"/>
    <mergeCell ref="B238:I239"/>
    <mergeCell ref="C228:I229"/>
    <mergeCell ref="C234:I235"/>
    <mergeCell ref="A157:A158"/>
    <mergeCell ref="A238:A239"/>
    <mergeCell ref="A250:A251"/>
    <mergeCell ref="B260:I261"/>
    <mergeCell ref="A265:A267"/>
    <mergeCell ref="A258:A259"/>
    <mergeCell ref="A222:A232"/>
    <mergeCell ref="H61:H62"/>
    <mergeCell ref="B80:G81"/>
    <mergeCell ref="B83:G84"/>
    <mergeCell ref="B298:I300"/>
    <mergeCell ref="B301:I302"/>
    <mergeCell ref="B236:I237"/>
    <mergeCell ref="B180:I183"/>
    <mergeCell ref="B165:I167"/>
    <mergeCell ref="B208:I210"/>
    <mergeCell ref="C178:I179"/>
    <mergeCell ref="B168:I168"/>
    <mergeCell ref="B178:B179"/>
    <mergeCell ref="B290:I292"/>
    <mergeCell ref="B293:I297"/>
    <mergeCell ref="B288:I289"/>
    <mergeCell ref="B192:I195"/>
    <mergeCell ref="B258:I259"/>
    <mergeCell ref="B286:I287"/>
    <mergeCell ref="B262:I264"/>
    <mergeCell ref="A279:A280"/>
    <mergeCell ref="A211:A213"/>
    <mergeCell ref="A208:A210"/>
    <mergeCell ref="A262:A264"/>
    <mergeCell ref="A184:A186"/>
    <mergeCell ref="B250:I251"/>
    <mergeCell ref="C174:I177"/>
    <mergeCell ref="L286:L287"/>
    <mergeCell ref="L265:L267"/>
    <mergeCell ref="L211:L213"/>
    <mergeCell ref="L180:L183"/>
    <mergeCell ref="C245:I245"/>
    <mergeCell ref="C246:I247"/>
    <mergeCell ref="B184:I186"/>
    <mergeCell ref="B265:I267"/>
    <mergeCell ref="B279:I280"/>
    <mergeCell ref="L184:L186"/>
    <mergeCell ref="L208:L210"/>
    <mergeCell ref="B214:I217"/>
    <mergeCell ref="L240:L242"/>
    <mergeCell ref="L238:L239"/>
    <mergeCell ref="L192:L195"/>
    <mergeCell ref="L187:L191"/>
    <mergeCell ref="B196:I202"/>
    <mergeCell ref="J286:K287"/>
    <mergeCell ref="L112:L123"/>
    <mergeCell ref="H63:H67"/>
    <mergeCell ref="C116:I117"/>
    <mergeCell ref="C118:I119"/>
    <mergeCell ref="B101:I101"/>
    <mergeCell ref="I63:I67"/>
    <mergeCell ref="L161:L164"/>
    <mergeCell ref="I68:I75"/>
    <mergeCell ref="L124:L126"/>
    <mergeCell ref="B124:I126"/>
    <mergeCell ref="B127:I128"/>
    <mergeCell ref="C146:I148"/>
    <mergeCell ref="L149:L152"/>
    <mergeCell ref="L153:L154"/>
    <mergeCell ref="L155:L156"/>
    <mergeCell ref="L159:L160"/>
    <mergeCell ref="L157:L158"/>
    <mergeCell ref="B161:I164"/>
    <mergeCell ref="A159:I160"/>
    <mergeCell ref="C103:I104"/>
    <mergeCell ref="C105:I108"/>
    <mergeCell ref="B112:I113"/>
    <mergeCell ref="A124:A126"/>
    <mergeCell ref="A127:A128"/>
    <mergeCell ref="L258:L259"/>
    <mergeCell ref="A165:A179"/>
    <mergeCell ref="C170:I171"/>
    <mergeCell ref="C172:I173"/>
    <mergeCell ref="A161:A164"/>
    <mergeCell ref="A203:A204"/>
    <mergeCell ref="A205:A207"/>
    <mergeCell ref="B205:I207"/>
    <mergeCell ref="B203:I204"/>
    <mergeCell ref="A214:A217"/>
    <mergeCell ref="A180:A183"/>
    <mergeCell ref="L205:L207"/>
    <mergeCell ref="L196:L202"/>
    <mergeCell ref="C153:I154"/>
    <mergeCell ref="B157:I158"/>
    <mergeCell ref="L387:L388"/>
    <mergeCell ref="B387:I388"/>
    <mergeCell ref="B397:G399"/>
    <mergeCell ref="B376:I377"/>
    <mergeCell ref="H412:H414"/>
    <mergeCell ref="J403:K403"/>
    <mergeCell ref="B404:G408"/>
    <mergeCell ref="B409:G411"/>
    <mergeCell ref="B403:G403"/>
    <mergeCell ref="I409:I411"/>
    <mergeCell ref="B401:G402"/>
    <mergeCell ref="B394:H396"/>
    <mergeCell ref="L412:L414"/>
    <mergeCell ref="L401:L402"/>
    <mergeCell ref="J412:K414"/>
    <mergeCell ref="J404:K408"/>
    <mergeCell ref="J390:K390"/>
    <mergeCell ref="J391:K391"/>
    <mergeCell ref="J392:K392"/>
    <mergeCell ref="I401:I402"/>
    <mergeCell ref="J401:K402"/>
    <mergeCell ref="L404:L408"/>
    <mergeCell ref="L394:L396"/>
    <mergeCell ref="L409:L411"/>
    <mergeCell ref="E3:L3"/>
    <mergeCell ref="J238:K239"/>
    <mergeCell ref="B211:I213"/>
    <mergeCell ref="B218:I221"/>
    <mergeCell ref="B318:I318"/>
    <mergeCell ref="B254:I255"/>
    <mergeCell ref="B240:I242"/>
    <mergeCell ref="C230:I231"/>
    <mergeCell ref="C232:I233"/>
    <mergeCell ref="L214:L217"/>
    <mergeCell ref="L218:L221"/>
    <mergeCell ref="L254:L255"/>
    <mergeCell ref="B314:I317"/>
    <mergeCell ref="L146:L148"/>
    <mergeCell ref="B268:I270"/>
    <mergeCell ref="B277:I278"/>
    <mergeCell ref="L127:L128"/>
    <mergeCell ref="B98:I100"/>
    <mergeCell ref="L203:L204"/>
    <mergeCell ref="L98:L111"/>
    <mergeCell ref="J256:L256"/>
    <mergeCell ref="L250:L251"/>
    <mergeCell ref="L252:L253"/>
    <mergeCell ref="J258:K259"/>
    <mergeCell ref="E2:L2"/>
    <mergeCell ref="B412:G414"/>
    <mergeCell ref="H397:H399"/>
    <mergeCell ref="H401:H402"/>
    <mergeCell ref="H404:H408"/>
    <mergeCell ref="B351:I353"/>
    <mergeCell ref="B354:I356"/>
    <mergeCell ref="J370:L370"/>
    <mergeCell ref="B11:I13"/>
    <mergeCell ref="L11:L13"/>
    <mergeCell ref="B170:B171"/>
    <mergeCell ref="C155:I156"/>
    <mergeCell ref="B172:B173"/>
    <mergeCell ref="C122:I123"/>
    <mergeCell ref="I48:I50"/>
    <mergeCell ref="I51:I53"/>
    <mergeCell ref="H51:H53"/>
    <mergeCell ref="L236:L237"/>
    <mergeCell ref="B222:I225"/>
    <mergeCell ref="J400:K400"/>
    <mergeCell ref="A8:L9"/>
    <mergeCell ref="A112:A113"/>
    <mergeCell ref="J161:K164"/>
    <mergeCell ref="J397:K399"/>
    <mergeCell ref="B431:C431"/>
    <mergeCell ref="D431:L431"/>
    <mergeCell ref="B432:C432"/>
    <mergeCell ref="D432:L432"/>
    <mergeCell ref="J122:K123"/>
    <mergeCell ref="J157:K158"/>
    <mergeCell ref="J236:K237"/>
    <mergeCell ref="J254:K255"/>
    <mergeCell ref="J279:K280"/>
    <mergeCell ref="J326:K327"/>
    <mergeCell ref="J368:K369"/>
    <mergeCell ref="J387:K388"/>
    <mergeCell ref="J178:K179"/>
    <mergeCell ref="L165:L179"/>
    <mergeCell ref="L345:L346"/>
    <mergeCell ref="L262:L264"/>
    <mergeCell ref="L260:L261"/>
    <mergeCell ref="L243:L249"/>
    <mergeCell ref="L337:L339"/>
    <mergeCell ref="L222:L233"/>
    <mergeCell ref="B424:L425"/>
    <mergeCell ref="B400:G400"/>
    <mergeCell ref="H409:H411"/>
    <mergeCell ref="I397:I399"/>
  </mergeCells>
  <conditionalFormatting sqref="J214 J218 J222 J236">
    <cfRule type="expression" dxfId="26" priority="203">
      <formula>#REF!="! Select only one"</formula>
    </cfRule>
  </conditionalFormatting>
  <conditionalFormatting sqref="J16:K19 J31:K34 J161:K164 J238:K239 J258:K259 J286:K287 J331:K332 J372:K375">
    <cfRule type="cellIs" dxfId="25" priority="1" operator="lessThan">
      <formula>0.6</formula>
    </cfRule>
  </conditionalFormatting>
  <conditionalFormatting sqref="J112:K113">
    <cfRule type="expression" dxfId="24" priority="390">
      <formula>$V$112&gt;0</formula>
    </cfRule>
  </conditionalFormatting>
  <conditionalFormatting sqref="J114:K115">
    <cfRule type="expression" dxfId="23" priority="391">
      <formula>$V$114=TRUE</formula>
    </cfRule>
  </conditionalFormatting>
  <conditionalFormatting sqref="J116:K117">
    <cfRule type="expression" dxfId="22" priority="392">
      <formula>$V$116=TRUE</formula>
    </cfRule>
  </conditionalFormatting>
  <conditionalFormatting sqref="J118:K119">
    <cfRule type="expression" dxfId="21" priority="393">
      <formula>$V$118=TRUE</formula>
    </cfRule>
  </conditionalFormatting>
  <conditionalFormatting sqref="J120:K121">
    <cfRule type="expression" dxfId="20" priority="394">
      <formula>$V$120=TRUE</formula>
    </cfRule>
  </conditionalFormatting>
  <conditionalFormatting sqref="J124:K126">
    <cfRule type="expression" dxfId="19" priority="370">
      <formula>$V$124=TRUE</formula>
    </cfRule>
  </conditionalFormatting>
  <conditionalFormatting sqref="J184:K202">
    <cfRule type="expression" dxfId="18" priority="368">
      <formula>$V$184=TRUE</formula>
    </cfRule>
  </conditionalFormatting>
  <conditionalFormatting sqref="J262:K264">
    <cfRule type="expression" dxfId="17" priority="369">
      <formula>$V$262=TRUE</formula>
    </cfRule>
  </conditionalFormatting>
  <conditionalFormatting sqref="J340:K342">
    <cfRule type="expression" dxfId="16" priority="389">
      <formula>$V$340=TRUE</formula>
    </cfRule>
  </conditionalFormatting>
  <conditionalFormatting sqref="J363:K365">
    <cfRule type="expression" dxfId="15" priority="2">
      <formula>$V$363=TRUE</formula>
    </cfRule>
  </conditionalFormatting>
  <pageMargins left="0.70866141732283472" right="0.19685039370078741" top="0.47244094488188981" bottom="0.55118110236220474" header="0.31496062992125984" footer="0.31496062992125984"/>
  <headerFooter>
    <oddFooter>&amp;L&amp;"Arial,Regular"&amp;10SRC-&amp;A/0123/ACAP&amp;R&amp;"Arial,Regular"&amp;10Page &amp;P</oddFooter>
  </headerFooter>
  <rowBreaks count="9" manualBreakCount="9">
    <brk id="28" max="11" man="1"/>
    <brk id="75" max="11" man="1"/>
    <brk id="126" max="11" man="1"/>
    <brk id="158" max="11" man="1"/>
    <brk id="202" max="11" man="1"/>
    <brk id="237" max="11" man="1"/>
    <brk id="255" max="11" man="1"/>
    <brk id="281" max="11" man="1"/>
    <brk id="369" max="11" man="1"/>
  </rowBreaks>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1">
              <controlPr defaultSize="0" autoFill="0" autoLine="0" autoPict="0">
                <anchor moveWithCells="1">
                  <from>
                    <xdr:col>9</xdr:col>
                    <xdr:colOff>28575</xdr:colOff>
                    <xdr:row>19</xdr:row>
                    <xdr:rowOff>19050</xdr:rowOff>
                  </from>
                  <to>
                    <xdr:col>9</xdr:col>
                    <xdr:colOff>304800</xdr:colOff>
                    <xdr:row>20</xdr:row>
                    <xdr:rowOff>38100</xdr:rowOff>
                  </to>
                </anchor>
              </controlPr>
            </control>
          </mc:Choice>
        </mc:AlternateContent>
        <mc:AlternateContent xmlns:mc="http://schemas.openxmlformats.org/markup-compatibility/2006">
          <mc:Choice Requires="x14">
            <control shapeId="6146" r:id="rId4" name="Check Box 1.2">
              <controlPr defaultSize="0" autoFill="0" autoLine="0" autoPict="0">
                <anchor moveWithCells="1">
                  <from>
                    <xdr:col>9</xdr:col>
                    <xdr:colOff>28575</xdr:colOff>
                    <xdr:row>22</xdr:row>
                    <xdr:rowOff>19050</xdr:rowOff>
                  </from>
                  <to>
                    <xdr:col>9</xdr:col>
                    <xdr:colOff>304800</xdr:colOff>
                    <xdr:row>23</xdr:row>
                    <xdr:rowOff>38100</xdr:rowOff>
                  </to>
                </anchor>
              </controlPr>
            </control>
          </mc:Choice>
        </mc:AlternateContent>
        <mc:AlternateContent xmlns:mc="http://schemas.openxmlformats.org/markup-compatibility/2006">
          <mc:Choice Requires="x14">
            <control shapeId="6147" r:id="rId5" name="Check Box 1.3">
              <controlPr defaultSize="0" autoFill="0" autoLine="0" autoPict="0">
                <anchor moveWithCells="1">
                  <from>
                    <xdr:col>9</xdr:col>
                    <xdr:colOff>28575</xdr:colOff>
                    <xdr:row>24</xdr:row>
                    <xdr:rowOff>19050</xdr:rowOff>
                  </from>
                  <to>
                    <xdr:col>9</xdr:col>
                    <xdr:colOff>304800</xdr:colOff>
                    <xdr:row>25</xdr:row>
                    <xdr:rowOff>38100</xdr:rowOff>
                  </to>
                </anchor>
              </controlPr>
            </control>
          </mc:Choice>
        </mc:AlternateContent>
        <mc:AlternateContent xmlns:mc="http://schemas.openxmlformats.org/markup-compatibility/2006">
          <mc:Choice Requires="x14">
            <control shapeId="6148" r:id="rId6" name="Check Box 2.1">
              <controlPr defaultSize="0" autoFill="0" autoLine="0" autoPict="0">
                <anchor moveWithCells="1">
                  <from>
                    <xdr:col>9</xdr:col>
                    <xdr:colOff>28575</xdr:colOff>
                    <xdr:row>34</xdr:row>
                    <xdr:rowOff>19050</xdr:rowOff>
                  </from>
                  <to>
                    <xdr:col>9</xdr:col>
                    <xdr:colOff>304800</xdr:colOff>
                    <xdr:row>35</xdr:row>
                    <xdr:rowOff>38100</xdr:rowOff>
                  </to>
                </anchor>
              </controlPr>
            </control>
          </mc:Choice>
        </mc:AlternateContent>
        <mc:AlternateContent xmlns:mc="http://schemas.openxmlformats.org/markup-compatibility/2006">
          <mc:Choice Requires="x14">
            <control shapeId="6151" r:id="rId7" name="Check Box 2.4">
              <controlPr defaultSize="0" autoFill="0" autoLine="0" autoPict="0">
                <anchor moveWithCells="1">
                  <from>
                    <xdr:col>9</xdr:col>
                    <xdr:colOff>28575</xdr:colOff>
                    <xdr:row>123</xdr:row>
                    <xdr:rowOff>57150</xdr:rowOff>
                  </from>
                  <to>
                    <xdr:col>9</xdr:col>
                    <xdr:colOff>304800</xdr:colOff>
                    <xdr:row>125</xdr:row>
                    <xdr:rowOff>0</xdr:rowOff>
                  </to>
                </anchor>
              </controlPr>
            </control>
          </mc:Choice>
        </mc:AlternateContent>
        <mc:AlternateContent xmlns:mc="http://schemas.openxmlformats.org/markup-compatibility/2006">
          <mc:Choice Requires="x14">
            <control shapeId="6153" r:id="rId8" name="Check Box 2.5a">
              <controlPr defaultSize="0" autoFill="0" autoLine="0" autoPict="0">
                <anchor moveWithCells="1">
                  <from>
                    <xdr:col>9</xdr:col>
                    <xdr:colOff>28575</xdr:colOff>
                    <xdr:row>145</xdr:row>
                    <xdr:rowOff>47625</xdr:rowOff>
                  </from>
                  <to>
                    <xdr:col>9</xdr:col>
                    <xdr:colOff>304800</xdr:colOff>
                    <xdr:row>146</xdr:row>
                    <xdr:rowOff>76200</xdr:rowOff>
                  </to>
                </anchor>
              </controlPr>
            </control>
          </mc:Choice>
        </mc:AlternateContent>
        <mc:AlternateContent xmlns:mc="http://schemas.openxmlformats.org/markup-compatibility/2006">
          <mc:Choice Requires="x14">
            <control shapeId="6156" r:id="rId9" name="Check Box 3.2">
              <controlPr defaultSize="0" autoFill="0" autoLine="0" autoPict="0">
                <anchor moveWithCells="1">
                  <from>
                    <xdr:col>9</xdr:col>
                    <xdr:colOff>28575</xdr:colOff>
                    <xdr:row>179</xdr:row>
                    <xdr:rowOff>85725</xdr:rowOff>
                  </from>
                  <to>
                    <xdr:col>9</xdr:col>
                    <xdr:colOff>304800</xdr:colOff>
                    <xdr:row>180</xdr:row>
                    <xdr:rowOff>114300</xdr:rowOff>
                  </to>
                </anchor>
              </controlPr>
            </control>
          </mc:Choice>
        </mc:AlternateContent>
        <mc:AlternateContent xmlns:mc="http://schemas.openxmlformats.org/markup-compatibility/2006">
          <mc:Choice Requires="x14">
            <control shapeId="6161" r:id="rId10" name="Check Box 3.4">
              <controlPr defaultSize="0" autoFill="0" autoLine="0" autoPict="0">
                <anchor moveWithCells="1">
                  <from>
                    <xdr:col>9</xdr:col>
                    <xdr:colOff>38100</xdr:colOff>
                    <xdr:row>202</xdr:row>
                    <xdr:rowOff>28575</xdr:rowOff>
                  </from>
                  <to>
                    <xdr:col>9</xdr:col>
                    <xdr:colOff>304800</xdr:colOff>
                    <xdr:row>203</xdr:row>
                    <xdr:rowOff>0</xdr:rowOff>
                  </to>
                </anchor>
              </controlPr>
            </control>
          </mc:Choice>
        </mc:AlternateContent>
        <mc:AlternateContent xmlns:mc="http://schemas.openxmlformats.org/markup-compatibility/2006">
          <mc:Choice Requires="x14">
            <control shapeId="6163" r:id="rId11" name="Check Box 3.8">
              <controlPr defaultSize="0" autoFill="0" autoLine="0" autoPict="0">
                <anchor moveWithCells="1">
                  <from>
                    <xdr:col>9</xdr:col>
                    <xdr:colOff>28575</xdr:colOff>
                    <xdr:row>213</xdr:row>
                    <xdr:rowOff>85725</xdr:rowOff>
                  </from>
                  <to>
                    <xdr:col>9</xdr:col>
                    <xdr:colOff>304800</xdr:colOff>
                    <xdr:row>214</xdr:row>
                    <xdr:rowOff>76200</xdr:rowOff>
                  </to>
                </anchor>
              </controlPr>
            </control>
          </mc:Choice>
        </mc:AlternateContent>
        <mc:AlternateContent xmlns:mc="http://schemas.openxmlformats.org/markup-compatibility/2006">
          <mc:Choice Requires="x14">
            <control shapeId="6165" r:id="rId12" name="Check Box 3.9">
              <controlPr defaultSize="0" autoFill="0" autoLine="0" autoPict="0">
                <anchor moveWithCells="1">
                  <from>
                    <xdr:col>9</xdr:col>
                    <xdr:colOff>28575</xdr:colOff>
                    <xdr:row>217</xdr:row>
                    <xdr:rowOff>95250</xdr:rowOff>
                  </from>
                  <to>
                    <xdr:col>9</xdr:col>
                    <xdr:colOff>304800</xdr:colOff>
                    <xdr:row>218</xdr:row>
                    <xdr:rowOff>114300</xdr:rowOff>
                  </to>
                </anchor>
              </controlPr>
            </control>
          </mc:Choice>
        </mc:AlternateContent>
        <mc:AlternateContent xmlns:mc="http://schemas.openxmlformats.org/markup-compatibility/2006">
          <mc:Choice Requires="x14">
            <control shapeId="6167" r:id="rId13" name="Check Box 4.1">
              <controlPr defaultSize="0" autoFill="0" autoLine="0" autoPict="0">
                <anchor moveWithCells="1">
                  <from>
                    <xdr:col>9</xdr:col>
                    <xdr:colOff>28575</xdr:colOff>
                    <xdr:row>239</xdr:row>
                    <xdr:rowOff>104775</xdr:rowOff>
                  </from>
                  <to>
                    <xdr:col>9</xdr:col>
                    <xdr:colOff>304800</xdr:colOff>
                    <xdr:row>240</xdr:row>
                    <xdr:rowOff>114300</xdr:rowOff>
                  </to>
                </anchor>
              </controlPr>
            </control>
          </mc:Choice>
        </mc:AlternateContent>
        <mc:AlternateContent xmlns:mc="http://schemas.openxmlformats.org/markup-compatibility/2006">
          <mc:Choice Requires="x14">
            <control shapeId="6168" r:id="rId14" name="Check Box 4.2">
              <controlPr defaultSize="0" autoFill="0" autoLine="0" autoPict="0">
                <anchor moveWithCells="1">
                  <from>
                    <xdr:col>9</xdr:col>
                    <xdr:colOff>28575</xdr:colOff>
                    <xdr:row>242</xdr:row>
                    <xdr:rowOff>114300</xdr:rowOff>
                  </from>
                  <to>
                    <xdr:col>9</xdr:col>
                    <xdr:colOff>304800</xdr:colOff>
                    <xdr:row>243</xdr:row>
                    <xdr:rowOff>114300</xdr:rowOff>
                  </to>
                </anchor>
              </controlPr>
            </control>
          </mc:Choice>
        </mc:AlternateContent>
        <mc:AlternateContent xmlns:mc="http://schemas.openxmlformats.org/markup-compatibility/2006">
          <mc:Choice Requires="x14">
            <control shapeId="6169" r:id="rId15" name="Check Box 4.3">
              <controlPr defaultSize="0" autoFill="0" autoLine="0" autoPict="0">
                <anchor moveWithCells="1">
                  <from>
                    <xdr:col>9</xdr:col>
                    <xdr:colOff>28575</xdr:colOff>
                    <xdr:row>249</xdr:row>
                    <xdr:rowOff>114300</xdr:rowOff>
                  </from>
                  <to>
                    <xdr:col>9</xdr:col>
                    <xdr:colOff>304800</xdr:colOff>
                    <xdr:row>250</xdr:row>
                    <xdr:rowOff>114300</xdr:rowOff>
                  </to>
                </anchor>
              </controlPr>
            </control>
          </mc:Choice>
        </mc:AlternateContent>
        <mc:AlternateContent xmlns:mc="http://schemas.openxmlformats.org/markup-compatibility/2006">
          <mc:Choice Requires="x14">
            <control shapeId="6170" r:id="rId16" name="Check Box 4.4">
              <controlPr defaultSize="0" autoFill="0" autoLine="0" autoPict="0">
                <anchor moveWithCells="1">
                  <from>
                    <xdr:col>9</xdr:col>
                    <xdr:colOff>28575</xdr:colOff>
                    <xdr:row>251</xdr:row>
                    <xdr:rowOff>114300</xdr:rowOff>
                  </from>
                  <to>
                    <xdr:col>9</xdr:col>
                    <xdr:colOff>304800</xdr:colOff>
                    <xdr:row>252</xdr:row>
                    <xdr:rowOff>114300</xdr:rowOff>
                  </to>
                </anchor>
              </controlPr>
            </control>
          </mc:Choice>
        </mc:AlternateContent>
        <mc:AlternateContent xmlns:mc="http://schemas.openxmlformats.org/markup-compatibility/2006">
          <mc:Choice Requires="x14">
            <control shapeId="6187" r:id="rId17" name="Check Box 5.1">
              <controlPr defaultSize="0" autoFill="0" autoLine="0" autoPict="0">
                <anchor moveWithCells="1">
                  <from>
                    <xdr:col>9</xdr:col>
                    <xdr:colOff>28575</xdr:colOff>
                    <xdr:row>259</xdr:row>
                    <xdr:rowOff>28575</xdr:rowOff>
                  </from>
                  <to>
                    <xdr:col>9</xdr:col>
                    <xdr:colOff>304800</xdr:colOff>
                    <xdr:row>260</xdr:row>
                    <xdr:rowOff>38100</xdr:rowOff>
                  </to>
                </anchor>
              </controlPr>
            </control>
          </mc:Choice>
        </mc:AlternateContent>
        <mc:AlternateContent xmlns:mc="http://schemas.openxmlformats.org/markup-compatibility/2006">
          <mc:Choice Requires="x14">
            <control shapeId="6188" r:id="rId18" name="Check Box 5.2">
              <controlPr defaultSize="0" autoFill="0" autoLine="0" autoPict="0">
                <anchor moveWithCells="1">
                  <from>
                    <xdr:col>9</xdr:col>
                    <xdr:colOff>38100</xdr:colOff>
                    <xdr:row>261</xdr:row>
                    <xdr:rowOff>28575</xdr:rowOff>
                  </from>
                  <to>
                    <xdr:col>9</xdr:col>
                    <xdr:colOff>342900</xdr:colOff>
                    <xdr:row>262</xdr:row>
                    <xdr:rowOff>38100</xdr:rowOff>
                  </to>
                </anchor>
              </controlPr>
            </control>
          </mc:Choice>
        </mc:AlternateContent>
        <mc:AlternateContent xmlns:mc="http://schemas.openxmlformats.org/markup-compatibility/2006">
          <mc:Choice Requires="x14">
            <control shapeId="6189" r:id="rId19" name="Check Box 45">
              <controlPr defaultSize="0" autoFill="0" autoLine="0" autoPict="0">
                <anchor moveWithCells="1">
                  <from>
                    <xdr:col>9</xdr:col>
                    <xdr:colOff>38100</xdr:colOff>
                    <xdr:row>264</xdr:row>
                    <xdr:rowOff>28575</xdr:rowOff>
                  </from>
                  <to>
                    <xdr:col>9</xdr:col>
                    <xdr:colOff>342900</xdr:colOff>
                    <xdr:row>265</xdr:row>
                    <xdr:rowOff>38100</xdr:rowOff>
                  </to>
                </anchor>
              </controlPr>
            </control>
          </mc:Choice>
        </mc:AlternateContent>
        <mc:AlternateContent xmlns:mc="http://schemas.openxmlformats.org/markup-compatibility/2006">
          <mc:Choice Requires="x14">
            <control shapeId="6190" r:id="rId20" name="Check Box 5.4">
              <controlPr defaultSize="0" autoFill="0" autoLine="0" autoPict="0">
                <anchor moveWithCells="1">
                  <from>
                    <xdr:col>9</xdr:col>
                    <xdr:colOff>38100</xdr:colOff>
                    <xdr:row>267</xdr:row>
                    <xdr:rowOff>28575</xdr:rowOff>
                  </from>
                  <to>
                    <xdr:col>9</xdr:col>
                    <xdr:colOff>342900</xdr:colOff>
                    <xdr:row>268</xdr:row>
                    <xdr:rowOff>38100</xdr:rowOff>
                  </to>
                </anchor>
              </controlPr>
            </control>
          </mc:Choice>
        </mc:AlternateContent>
        <mc:AlternateContent xmlns:mc="http://schemas.openxmlformats.org/markup-compatibility/2006">
          <mc:Choice Requires="x14">
            <control shapeId="6191" r:id="rId21" name="Check Box 5.5">
              <controlPr defaultSize="0" autoFill="0" autoLine="0" autoPict="0">
                <anchor moveWithCells="1">
                  <from>
                    <xdr:col>9</xdr:col>
                    <xdr:colOff>28575</xdr:colOff>
                    <xdr:row>276</xdr:row>
                    <xdr:rowOff>28575</xdr:rowOff>
                  </from>
                  <to>
                    <xdr:col>9</xdr:col>
                    <xdr:colOff>304800</xdr:colOff>
                    <xdr:row>277</xdr:row>
                    <xdr:rowOff>38100</xdr:rowOff>
                  </to>
                </anchor>
              </controlPr>
            </control>
          </mc:Choice>
        </mc:AlternateContent>
        <mc:AlternateContent xmlns:mc="http://schemas.openxmlformats.org/markup-compatibility/2006">
          <mc:Choice Requires="x14">
            <control shapeId="6203" r:id="rId22" name="Check Box 6.3">
              <controlPr defaultSize="0" autoFill="0" autoLine="0" autoPict="0">
                <anchor moveWithCells="1">
                  <from>
                    <xdr:col>9</xdr:col>
                    <xdr:colOff>28575</xdr:colOff>
                    <xdr:row>292</xdr:row>
                    <xdr:rowOff>47625</xdr:rowOff>
                  </from>
                  <to>
                    <xdr:col>9</xdr:col>
                    <xdr:colOff>304800</xdr:colOff>
                    <xdr:row>293</xdr:row>
                    <xdr:rowOff>76200</xdr:rowOff>
                  </to>
                </anchor>
              </controlPr>
            </control>
          </mc:Choice>
        </mc:AlternateContent>
        <mc:AlternateContent xmlns:mc="http://schemas.openxmlformats.org/markup-compatibility/2006">
          <mc:Choice Requires="x14">
            <control shapeId="6204" r:id="rId23" name="Check Box 6.4">
              <controlPr defaultSize="0" autoFill="0" autoLine="0" autoPict="0">
                <anchor moveWithCells="1">
                  <from>
                    <xdr:col>9</xdr:col>
                    <xdr:colOff>28575</xdr:colOff>
                    <xdr:row>297</xdr:row>
                    <xdr:rowOff>47625</xdr:rowOff>
                  </from>
                  <to>
                    <xdr:col>9</xdr:col>
                    <xdr:colOff>304800</xdr:colOff>
                    <xdr:row>298</xdr:row>
                    <xdr:rowOff>0</xdr:rowOff>
                  </to>
                </anchor>
              </controlPr>
            </control>
          </mc:Choice>
        </mc:AlternateContent>
        <mc:AlternateContent xmlns:mc="http://schemas.openxmlformats.org/markup-compatibility/2006">
          <mc:Choice Requires="x14">
            <control shapeId="6205" r:id="rId24" name="Check Box 6.5">
              <controlPr defaultSize="0" autoFill="0" autoLine="0" autoPict="0">
                <anchor moveWithCells="1">
                  <from>
                    <xdr:col>9</xdr:col>
                    <xdr:colOff>28575</xdr:colOff>
                    <xdr:row>300</xdr:row>
                    <xdr:rowOff>57150</xdr:rowOff>
                  </from>
                  <to>
                    <xdr:col>9</xdr:col>
                    <xdr:colOff>304800</xdr:colOff>
                    <xdr:row>301</xdr:row>
                    <xdr:rowOff>38100</xdr:rowOff>
                  </to>
                </anchor>
              </controlPr>
            </control>
          </mc:Choice>
        </mc:AlternateContent>
        <mc:AlternateContent xmlns:mc="http://schemas.openxmlformats.org/markup-compatibility/2006">
          <mc:Choice Requires="x14">
            <control shapeId="6207" r:id="rId25" name="Check Box 7.1">
              <controlPr defaultSize="0" autoFill="0" autoLine="0" autoPict="0">
                <anchor moveWithCells="1">
                  <from>
                    <xdr:col>9</xdr:col>
                    <xdr:colOff>28575</xdr:colOff>
                    <xdr:row>332</xdr:row>
                    <xdr:rowOff>38100</xdr:rowOff>
                  </from>
                  <to>
                    <xdr:col>9</xdr:col>
                    <xdr:colOff>304800</xdr:colOff>
                    <xdr:row>333</xdr:row>
                    <xdr:rowOff>76200</xdr:rowOff>
                  </to>
                </anchor>
              </controlPr>
            </control>
          </mc:Choice>
        </mc:AlternateContent>
        <mc:AlternateContent xmlns:mc="http://schemas.openxmlformats.org/markup-compatibility/2006">
          <mc:Choice Requires="x14">
            <control shapeId="6208" r:id="rId26" name="Check Box 7.2">
              <controlPr defaultSize="0" autoFill="0" autoLine="0" autoPict="0">
                <anchor moveWithCells="1">
                  <from>
                    <xdr:col>9</xdr:col>
                    <xdr:colOff>28575</xdr:colOff>
                    <xdr:row>336</xdr:row>
                    <xdr:rowOff>38100</xdr:rowOff>
                  </from>
                  <to>
                    <xdr:col>9</xdr:col>
                    <xdr:colOff>304800</xdr:colOff>
                    <xdr:row>337</xdr:row>
                    <xdr:rowOff>76200</xdr:rowOff>
                  </to>
                </anchor>
              </controlPr>
            </control>
          </mc:Choice>
        </mc:AlternateContent>
        <mc:AlternateContent xmlns:mc="http://schemas.openxmlformats.org/markup-compatibility/2006">
          <mc:Choice Requires="x14">
            <control shapeId="6209" r:id="rId27" name="Check Box 7.3">
              <controlPr defaultSize="0" autoFill="0" autoLine="0" autoPict="0">
                <anchor moveWithCells="1">
                  <from>
                    <xdr:col>9</xdr:col>
                    <xdr:colOff>28575</xdr:colOff>
                    <xdr:row>339</xdr:row>
                    <xdr:rowOff>47625</xdr:rowOff>
                  </from>
                  <to>
                    <xdr:col>9</xdr:col>
                    <xdr:colOff>304800</xdr:colOff>
                    <xdr:row>340</xdr:row>
                    <xdr:rowOff>76200</xdr:rowOff>
                  </to>
                </anchor>
              </controlPr>
            </control>
          </mc:Choice>
        </mc:AlternateContent>
        <mc:AlternateContent xmlns:mc="http://schemas.openxmlformats.org/markup-compatibility/2006">
          <mc:Choice Requires="x14">
            <control shapeId="6211" r:id="rId28" name="Check Box 7.5">
              <controlPr defaultSize="0" autoFill="0" autoLine="0" autoPict="0">
                <anchor moveWithCells="1">
                  <from>
                    <xdr:col>9</xdr:col>
                    <xdr:colOff>28575</xdr:colOff>
                    <xdr:row>344</xdr:row>
                    <xdr:rowOff>57150</xdr:rowOff>
                  </from>
                  <to>
                    <xdr:col>9</xdr:col>
                    <xdr:colOff>304800</xdr:colOff>
                    <xdr:row>345</xdr:row>
                    <xdr:rowOff>76200</xdr:rowOff>
                  </to>
                </anchor>
              </controlPr>
            </control>
          </mc:Choice>
        </mc:AlternateContent>
        <mc:AlternateContent xmlns:mc="http://schemas.openxmlformats.org/markup-compatibility/2006">
          <mc:Choice Requires="x14">
            <control shapeId="6213" r:id="rId29" name="Check Box 8.1">
              <controlPr defaultSize="0" autoFill="0" autoLine="0" autoPict="0">
                <anchor moveWithCells="1">
                  <from>
                    <xdr:col>9</xdr:col>
                    <xdr:colOff>28575</xdr:colOff>
                    <xdr:row>375</xdr:row>
                    <xdr:rowOff>47625</xdr:rowOff>
                  </from>
                  <to>
                    <xdr:col>9</xdr:col>
                    <xdr:colOff>304800</xdr:colOff>
                    <xdr:row>376</xdr:row>
                    <xdr:rowOff>38100</xdr:rowOff>
                  </to>
                </anchor>
              </controlPr>
            </control>
          </mc:Choice>
        </mc:AlternateContent>
        <mc:AlternateContent xmlns:mc="http://schemas.openxmlformats.org/markup-compatibility/2006">
          <mc:Choice Requires="x14">
            <control shapeId="6214" r:id="rId30" name="Check Box 8.2">
              <controlPr defaultSize="0" autoFill="0" autoLine="0" autoPict="0">
                <anchor moveWithCells="1">
                  <from>
                    <xdr:col>9</xdr:col>
                    <xdr:colOff>28575</xdr:colOff>
                    <xdr:row>377</xdr:row>
                    <xdr:rowOff>57150</xdr:rowOff>
                  </from>
                  <to>
                    <xdr:col>9</xdr:col>
                    <xdr:colOff>304800</xdr:colOff>
                    <xdr:row>378</xdr:row>
                    <xdr:rowOff>38100</xdr:rowOff>
                  </to>
                </anchor>
              </controlPr>
            </control>
          </mc:Choice>
        </mc:AlternateContent>
        <mc:AlternateContent xmlns:mc="http://schemas.openxmlformats.org/markup-compatibility/2006">
          <mc:Choice Requires="x14">
            <control shapeId="6218" r:id="rId31" name="Check Box 8.3">
              <controlPr defaultSize="0" autoFill="0" autoLine="0" autoPict="0">
                <anchor moveWithCells="1">
                  <from>
                    <xdr:col>9</xdr:col>
                    <xdr:colOff>28575</xdr:colOff>
                    <xdr:row>381</xdr:row>
                    <xdr:rowOff>38100</xdr:rowOff>
                  </from>
                  <to>
                    <xdr:col>9</xdr:col>
                    <xdr:colOff>304800</xdr:colOff>
                    <xdr:row>382</xdr:row>
                    <xdr:rowOff>38100</xdr:rowOff>
                  </to>
                </anchor>
              </controlPr>
            </control>
          </mc:Choice>
        </mc:AlternateContent>
        <mc:AlternateContent xmlns:mc="http://schemas.openxmlformats.org/markup-compatibility/2006">
          <mc:Choice Requires="x14">
            <control shapeId="6220" r:id="rId32" name="Check Box 76">
              <controlPr defaultSize="0" autoFill="0" autoLine="0" autoPict="0">
                <anchor moveWithCells="1">
                  <from>
                    <xdr:col>9</xdr:col>
                    <xdr:colOff>28575</xdr:colOff>
                    <xdr:row>383</xdr:row>
                    <xdr:rowOff>47625</xdr:rowOff>
                  </from>
                  <to>
                    <xdr:col>9</xdr:col>
                    <xdr:colOff>304800</xdr:colOff>
                    <xdr:row>384</xdr:row>
                    <xdr:rowOff>38100</xdr:rowOff>
                  </to>
                </anchor>
              </controlPr>
            </control>
          </mc:Choice>
        </mc:AlternateContent>
        <mc:AlternateContent xmlns:mc="http://schemas.openxmlformats.org/markup-compatibility/2006">
          <mc:Choice Requires="x14">
            <control shapeId="6228" r:id="rId33" name="Check Box 2.3a">
              <controlPr defaultSize="0" autoFill="0" autoLine="0" autoPict="0" altText="Yes">
                <anchor moveWithCells="1">
                  <from>
                    <xdr:col>9</xdr:col>
                    <xdr:colOff>28575</xdr:colOff>
                    <xdr:row>112</xdr:row>
                    <xdr:rowOff>180975</xdr:rowOff>
                  </from>
                  <to>
                    <xdr:col>9</xdr:col>
                    <xdr:colOff>304800</xdr:colOff>
                    <xdr:row>113</xdr:row>
                    <xdr:rowOff>190500</xdr:rowOff>
                  </to>
                </anchor>
              </controlPr>
            </control>
          </mc:Choice>
        </mc:AlternateContent>
        <mc:AlternateContent xmlns:mc="http://schemas.openxmlformats.org/markup-compatibility/2006">
          <mc:Choice Requires="x14">
            <control shapeId="6229" r:id="rId34" name="Check Box 2.3b">
              <controlPr defaultSize="0" autoFill="0" autoLine="0" autoPict="0" altText="Yes">
                <anchor moveWithCells="1">
                  <from>
                    <xdr:col>9</xdr:col>
                    <xdr:colOff>28575</xdr:colOff>
                    <xdr:row>114</xdr:row>
                    <xdr:rowOff>0</xdr:rowOff>
                  </from>
                  <to>
                    <xdr:col>9</xdr:col>
                    <xdr:colOff>304800</xdr:colOff>
                    <xdr:row>116</xdr:row>
                    <xdr:rowOff>0</xdr:rowOff>
                  </to>
                </anchor>
              </controlPr>
            </control>
          </mc:Choice>
        </mc:AlternateContent>
        <mc:AlternateContent xmlns:mc="http://schemas.openxmlformats.org/markup-compatibility/2006">
          <mc:Choice Requires="x14">
            <control shapeId="6230" r:id="rId35" name="Check Box 2.3c">
              <controlPr defaultSize="0" autoFill="0" autoLine="0" autoPict="0" altText="Yes">
                <anchor moveWithCells="1">
                  <from>
                    <xdr:col>9</xdr:col>
                    <xdr:colOff>28575</xdr:colOff>
                    <xdr:row>116</xdr:row>
                    <xdr:rowOff>190500</xdr:rowOff>
                  </from>
                  <to>
                    <xdr:col>9</xdr:col>
                    <xdr:colOff>304800</xdr:colOff>
                    <xdr:row>118</xdr:row>
                    <xdr:rowOff>0</xdr:rowOff>
                  </to>
                </anchor>
              </controlPr>
            </control>
          </mc:Choice>
        </mc:AlternateContent>
        <mc:AlternateContent xmlns:mc="http://schemas.openxmlformats.org/markup-compatibility/2006">
          <mc:Choice Requires="x14">
            <control shapeId="6231" r:id="rId36" name="Check Box 2.3d">
              <controlPr defaultSize="0" autoFill="0" autoLine="0" autoPict="0" altText="Yes">
                <anchor moveWithCells="1">
                  <from>
                    <xdr:col>9</xdr:col>
                    <xdr:colOff>28575</xdr:colOff>
                    <xdr:row>118</xdr:row>
                    <xdr:rowOff>190500</xdr:rowOff>
                  </from>
                  <to>
                    <xdr:col>9</xdr:col>
                    <xdr:colOff>304800</xdr:colOff>
                    <xdr:row>120</xdr:row>
                    <xdr:rowOff>0</xdr:rowOff>
                  </to>
                </anchor>
              </controlPr>
            </control>
          </mc:Choice>
        </mc:AlternateContent>
        <mc:AlternateContent xmlns:mc="http://schemas.openxmlformats.org/markup-compatibility/2006">
          <mc:Choice Requires="x14">
            <control shapeId="6234" r:id="rId37" name="Check Box 90">
              <controlPr defaultSize="0" autoFill="0" autoLine="0" autoPict="0" altText="Yes">
                <anchor moveWithCells="1">
                  <from>
                    <xdr:col>9</xdr:col>
                    <xdr:colOff>28575</xdr:colOff>
                    <xdr:row>148</xdr:row>
                    <xdr:rowOff>57150</xdr:rowOff>
                  </from>
                  <to>
                    <xdr:col>9</xdr:col>
                    <xdr:colOff>304800</xdr:colOff>
                    <xdr:row>149</xdr:row>
                    <xdr:rowOff>76200</xdr:rowOff>
                  </to>
                </anchor>
              </controlPr>
            </control>
          </mc:Choice>
        </mc:AlternateContent>
        <mc:AlternateContent xmlns:mc="http://schemas.openxmlformats.org/markup-compatibility/2006">
          <mc:Choice Requires="x14">
            <control shapeId="6235" r:id="rId38" name="Check Box 2.5c">
              <controlPr defaultSize="0" autoFill="0" autoLine="0" autoPict="0" altText="Yes">
                <anchor moveWithCells="1">
                  <from>
                    <xdr:col>9</xdr:col>
                    <xdr:colOff>28575</xdr:colOff>
                    <xdr:row>151</xdr:row>
                    <xdr:rowOff>190500</xdr:rowOff>
                  </from>
                  <to>
                    <xdr:col>9</xdr:col>
                    <xdr:colOff>304800</xdr:colOff>
                    <xdr:row>153</xdr:row>
                    <xdr:rowOff>0</xdr:rowOff>
                  </to>
                </anchor>
              </controlPr>
            </control>
          </mc:Choice>
        </mc:AlternateContent>
        <mc:AlternateContent xmlns:mc="http://schemas.openxmlformats.org/markup-compatibility/2006">
          <mc:Choice Requires="x14">
            <control shapeId="6236" r:id="rId39" name="Check Box 2.5d">
              <controlPr defaultSize="0" autoFill="0" autoLine="0" autoPict="0" altText="Yes">
                <anchor moveWithCells="1">
                  <from>
                    <xdr:col>9</xdr:col>
                    <xdr:colOff>28575</xdr:colOff>
                    <xdr:row>154</xdr:row>
                    <xdr:rowOff>57150</xdr:rowOff>
                  </from>
                  <to>
                    <xdr:col>9</xdr:col>
                    <xdr:colOff>304800</xdr:colOff>
                    <xdr:row>155</xdr:row>
                    <xdr:rowOff>76200</xdr:rowOff>
                  </to>
                </anchor>
              </controlPr>
            </control>
          </mc:Choice>
        </mc:AlternateContent>
        <mc:AlternateContent xmlns:mc="http://schemas.openxmlformats.org/markup-compatibility/2006">
          <mc:Choice Requires="x14">
            <control shapeId="6240" r:id="rId40" name="Check Box 3.3">
              <controlPr defaultSize="0" autoFill="0" autoLine="0" autoPict="0">
                <anchor moveWithCells="1">
                  <from>
                    <xdr:col>9</xdr:col>
                    <xdr:colOff>28575</xdr:colOff>
                    <xdr:row>183</xdr:row>
                    <xdr:rowOff>85725</xdr:rowOff>
                  </from>
                  <to>
                    <xdr:col>9</xdr:col>
                    <xdr:colOff>304800</xdr:colOff>
                    <xdr:row>184</xdr:row>
                    <xdr:rowOff>114300</xdr:rowOff>
                  </to>
                </anchor>
              </controlPr>
            </control>
          </mc:Choice>
        </mc:AlternateContent>
        <mc:AlternateContent xmlns:mc="http://schemas.openxmlformats.org/markup-compatibility/2006">
          <mc:Choice Requires="x14">
            <control shapeId="6262" r:id="rId41" name="Check Box 118">
              <controlPr defaultSize="0" autoFill="0" autoLine="0" autoPict="0">
                <anchor moveWithCells="1">
                  <from>
                    <xdr:col>9</xdr:col>
                    <xdr:colOff>28575</xdr:colOff>
                    <xdr:row>289</xdr:row>
                    <xdr:rowOff>57150</xdr:rowOff>
                  </from>
                  <to>
                    <xdr:col>9</xdr:col>
                    <xdr:colOff>304800</xdr:colOff>
                    <xdr:row>290</xdr:row>
                    <xdr:rowOff>38100</xdr:rowOff>
                  </to>
                </anchor>
              </controlPr>
            </control>
          </mc:Choice>
        </mc:AlternateContent>
        <mc:AlternateContent xmlns:mc="http://schemas.openxmlformats.org/markup-compatibility/2006">
          <mc:Choice Requires="x14">
            <control shapeId="6265" r:id="rId42" name="Check Box 6.8a">
              <controlPr defaultSize="0" autoFill="0" autoLine="0" autoPict="0">
                <anchor moveWithCells="1">
                  <from>
                    <xdr:col>9</xdr:col>
                    <xdr:colOff>28575</xdr:colOff>
                    <xdr:row>318</xdr:row>
                    <xdr:rowOff>19050</xdr:rowOff>
                  </from>
                  <to>
                    <xdr:col>9</xdr:col>
                    <xdr:colOff>304800</xdr:colOff>
                    <xdr:row>319</xdr:row>
                    <xdr:rowOff>38100</xdr:rowOff>
                  </to>
                </anchor>
              </controlPr>
            </control>
          </mc:Choice>
        </mc:AlternateContent>
        <mc:AlternateContent xmlns:mc="http://schemas.openxmlformats.org/markup-compatibility/2006">
          <mc:Choice Requires="x14">
            <control shapeId="6280" r:id="rId43" name="Check Box 7.6">
              <controlPr defaultSize="0" autoFill="0" autoLine="0" autoPict="0">
                <anchor moveWithCells="1">
                  <from>
                    <xdr:col>9</xdr:col>
                    <xdr:colOff>28575</xdr:colOff>
                    <xdr:row>346</xdr:row>
                    <xdr:rowOff>57150</xdr:rowOff>
                  </from>
                  <to>
                    <xdr:col>9</xdr:col>
                    <xdr:colOff>304800</xdr:colOff>
                    <xdr:row>347</xdr:row>
                    <xdr:rowOff>76200</xdr:rowOff>
                  </to>
                </anchor>
              </controlPr>
            </control>
          </mc:Choice>
        </mc:AlternateContent>
        <mc:AlternateContent xmlns:mc="http://schemas.openxmlformats.org/markup-compatibility/2006">
          <mc:Choice Requires="x14">
            <control shapeId="6281" r:id="rId44" name="Check Box 7.7">
              <controlPr defaultSize="0" autoFill="0" autoLine="0" autoPict="0">
                <anchor moveWithCells="1">
                  <from>
                    <xdr:col>9</xdr:col>
                    <xdr:colOff>28575</xdr:colOff>
                    <xdr:row>350</xdr:row>
                    <xdr:rowOff>57150</xdr:rowOff>
                  </from>
                  <to>
                    <xdr:col>9</xdr:col>
                    <xdr:colOff>304800</xdr:colOff>
                    <xdr:row>351</xdr:row>
                    <xdr:rowOff>76200</xdr:rowOff>
                  </to>
                </anchor>
              </controlPr>
            </control>
          </mc:Choice>
        </mc:AlternateContent>
        <mc:AlternateContent xmlns:mc="http://schemas.openxmlformats.org/markup-compatibility/2006">
          <mc:Choice Requires="x14">
            <control shapeId="6283" r:id="rId45" name="Check Box 7.4">
              <controlPr defaultSize="0" autoFill="0" autoLine="0" autoPict="0">
                <anchor moveWithCells="1">
                  <from>
                    <xdr:col>9</xdr:col>
                    <xdr:colOff>28575</xdr:colOff>
                    <xdr:row>342</xdr:row>
                    <xdr:rowOff>47625</xdr:rowOff>
                  </from>
                  <to>
                    <xdr:col>9</xdr:col>
                    <xdr:colOff>304800</xdr:colOff>
                    <xdr:row>343</xdr:row>
                    <xdr:rowOff>76200</xdr:rowOff>
                  </to>
                </anchor>
              </controlPr>
            </control>
          </mc:Choice>
        </mc:AlternateContent>
        <mc:AlternateContent xmlns:mc="http://schemas.openxmlformats.org/markup-compatibility/2006">
          <mc:Choice Requires="x14">
            <control shapeId="6366" r:id="rId46" name="Check Box 3.5">
              <controlPr defaultSize="0" autoFill="0" autoLine="0" autoPict="0">
                <anchor moveWithCells="1">
                  <from>
                    <xdr:col>9</xdr:col>
                    <xdr:colOff>28575</xdr:colOff>
                    <xdr:row>204</xdr:row>
                    <xdr:rowOff>85725</xdr:rowOff>
                  </from>
                  <to>
                    <xdr:col>9</xdr:col>
                    <xdr:colOff>304800</xdr:colOff>
                    <xdr:row>205</xdr:row>
                    <xdr:rowOff>76200</xdr:rowOff>
                  </to>
                </anchor>
              </controlPr>
            </control>
          </mc:Choice>
        </mc:AlternateContent>
        <mc:AlternateContent xmlns:mc="http://schemas.openxmlformats.org/markup-compatibility/2006">
          <mc:Choice Requires="x14">
            <control shapeId="6367" r:id="rId47" name="Check Box 3.7">
              <controlPr defaultSize="0" autoFill="0" autoLine="0" autoPict="0">
                <anchor moveWithCells="1">
                  <from>
                    <xdr:col>9</xdr:col>
                    <xdr:colOff>28575</xdr:colOff>
                    <xdr:row>210</xdr:row>
                    <xdr:rowOff>95250</xdr:rowOff>
                  </from>
                  <to>
                    <xdr:col>9</xdr:col>
                    <xdr:colOff>304800</xdr:colOff>
                    <xdr:row>211</xdr:row>
                    <xdr:rowOff>76200</xdr:rowOff>
                  </to>
                </anchor>
              </controlPr>
            </control>
          </mc:Choice>
        </mc:AlternateContent>
        <mc:AlternateContent xmlns:mc="http://schemas.openxmlformats.org/markup-compatibility/2006">
          <mc:Choice Requires="x14">
            <control shapeId="6368" r:id="rId48" name="Check Box 3.6">
              <controlPr defaultSize="0" autoFill="0" autoLine="0" autoPict="0">
                <anchor moveWithCells="1">
                  <from>
                    <xdr:col>9</xdr:col>
                    <xdr:colOff>28575</xdr:colOff>
                    <xdr:row>207</xdr:row>
                    <xdr:rowOff>95250</xdr:rowOff>
                  </from>
                  <to>
                    <xdr:col>9</xdr:col>
                    <xdr:colOff>304800</xdr:colOff>
                    <xdr:row>208</xdr:row>
                    <xdr:rowOff>76200</xdr:rowOff>
                  </to>
                </anchor>
              </controlPr>
            </control>
          </mc:Choice>
        </mc:AlternateContent>
        <mc:AlternateContent xmlns:mc="http://schemas.openxmlformats.org/markup-compatibility/2006">
          <mc:Choice Requires="x14">
            <control shapeId="6408" r:id="rId49" name="Check Box 6.6">
              <controlPr defaultSize="0" autoFill="0" autoLine="0" autoPict="0">
                <anchor moveWithCells="1">
                  <from>
                    <xdr:col>9</xdr:col>
                    <xdr:colOff>28575</xdr:colOff>
                    <xdr:row>311</xdr:row>
                    <xdr:rowOff>38100</xdr:rowOff>
                  </from>
                  <to>
                    <xdr:col>9</xdr:col>
                    <xdr:colOff>304800</xdr:colOff>
                    <xdr:row>312</xdr:row>
                    <xdr:rowOff>38100</xdr:rowOff>
                  </to>
                </anchor>
              </controlPr>
            </control>
          </mc:Choice>
        </mc:AlternateContent>
        <mc:AlternateContent xmlns:mc="http://schemas.openxmlformats.org/markup-compatibility/2006">
          <mc:Choice Requires="x14">
            <control shapeId="6409" r:id="rId50" name="Check Box 6.7">
              <controlPr defaultSize="0" autoFill="0" autoLine="0" autoPict="0">
                <anchor moveWithCells="1">
                  <from>
                    <xdr:col>9</xdr:col>
                    <xdr:colOff>28575</xdr:colOff>
                    <xdr:row>313</xdr:row>
                    <xdr:rowOff>38100</xdr:rowOff>
                  </from>
                  <to>
                    <xdr:col>9</xdr:col>
                    <xdr:colOff>304800</xdr:colOff>
                    <xdr:row>314</xdr:row>
                    <xdr:rowOff>38100</xdr:rowOff>
                  </to>
                </anchor>
              </controlPr>
            </control>
          </mc:Choice>
        </mc:AlternateContent>
        <mc:AlternateContent xmlns:mc="http://schemas.openxmlformats.org/markup-compatibility/2006">
          <mc:Choice Requires="x14">
            <control shapeId="6410" r:id="rId51" name="Check Box 6.8b">
              <controlPr defaultSize="0" autoFill="0" autoLine="0" autoPict="0">
                <anchor moveWithCells="1">
                  <from>
                    <xdr:col>9</xdr:col>
                    <xdr:colOff>28575</xdr:colOff>
                    <xdr:row>319</xdr:row>
                    <xdr:rowOff>19050</xdr:rowOff>
                  </from>
                  <to>
                    <xdr:col>9</xdr:col>
                    <xdr:colOff>304800</xdr:colOff>
                    <xdr:row>320</xdr:row>
                    <xdr:rowOff>38100</xdr:rowOff>
                  </to>
                </anchor>
              </controlPr>
            </control>
          </mc:Choice>
        </mc:AlternateContent>
        <mc:AlternateContent xmlns:mc="http://schemas.openxmlformats.org/markup-compatibility/2006">
          <mc:Choice Requires="x14">
            <control shapeId="6411" r:id="rId52" name="Check Box 267">
              <controlPr defaultSize="0" autoFill="0" autoLine="0" autoPict="0">
                <anchor moveWithCells="1">
                  <from>
                    <xdr:col>9</xdr:col>
                    <xdr:colOff>28575</xdr:colOff>
                    <xdr:row>320</xdr:row>
                    <xdr:rowOff>47625</xdr:rowOff>
                  </from>
                  <to>
                    <xdr:col>9</xdr:col>
                    <xdr:colOff>304800</xdr:colOff>
                    <xdr:row>321</xdr:row>
                    <xdr:rowOff>38100</xdr:rowOff>
                  </to>
                </anchor>
              </controlPr>
            </control>
          </mc:Choice>
        </mc:AlternateContent>
        <mc:AlternateContent xmlns:mc="http://schemas.openxmlformats.org/markup-compatibility/2006">
          <mc:Choice Requires="x14">
            <control shapeId="6415" r:id="rId53" name="Check Box 271">
              <controlPr defaultSize="0" autoFill="0" autoLine="0" autoPict="0">
                <anchor moveWithCells="1">
                  <from>
                    <xdr:col>9</xdr:col>
                    <xdr:colOff>28575</xdr:colOff>
                    <xdr:row>322</xdr:row>
                    <xdr:rowOff>47625</xdr:rowOff>
                  </from>
                  <to>
                    <xdr:col>9</xdr:col>
                    <xdr:colOff>304800</xdr:colOff>
                    <xdr:row>323</xdr:row>
                    <xdr:rowOff>38100</xdr:rowOff>
                  </to>
                </anchor>
              </controlPr>
            </control>
          </mc:Choice>
        </mc:AlternateContent>
        <mc:AlternateContent xmlns:mc="http://schemas.openxmlformats.org/markup-compatibility/2006">
          <mc:Choice Requires="x14">
            <control shapeId="6419" r:id="rId54" name="Check Box 7.9">
              <controlPr defaultSize="0" autoFill="0" autoLine="0" autoPict="0">
                <anchor moveWithCells="1">
                  <from>
                    <xdr:col>9</xdr:col>
                    <xdr:colOff>28575</xdr:colOff>
                    <xdr:row>362</xdr:row>
                    <xdr:rowOff>66675</xdr:rowOff>
                  </from>
                  <to>
                    <xdr:col>9</xdr:col>
                    <xdr:colOff>304800</xdr:colOff>
                    <xdr:row>363</xdr:row>
                    <xdr:rowOff>76200</xdr:rowOff>
                  </to>
                </anchor>
              </controlPr>
            </control>
          </mc:Choice>
        </mc:AlternateContent>
        <mc:AlternateContent xmlns:mc="http://schemas.openxmlformats.org/markup-compatibility/2006">
          <mc:Choice Requires="x14">
            <control shapeId="6422" r:id="rId55" name="Check Box 7.10">
              <controlPr defaultSize="0" autoFill="0" autoLine="0" autoPict="0">
                <anchor moveWithCells="1">
                  <from>
                    <xdr:col>9</xdr:col>
                    <xdr:colOff>28575</xdr:colOff>
                    <xdr:row>365</xdr:row>
                    <xdr:rowOff>66675</xdr:rowOff>
                  </from>
                  <to>
                    <xdr:col>9</xdr:col>
                    <xdr:colOff>304800</xdr:colOff>
                    <xdr:row>366</xdr:row>
                    <xdr:rowOff>76200</xdr:rowOff>
                  </to>
                </anchor>
              </controlPr>
            </control>
          </mc:Choice>
        </mc:AlternateContent>
        <mc:AlternateContent xmlns:mc="http://schemas.openxmlformats.org/markup-compatibility/2006">
          <mc:Choice Requires="x14">
            <control shapeId="6435" r:id="rId56" name="Check Box 2.2">
              <controlPr defaultSize="0" autoFill="0" autoLine="0" autoPict="0" altText="Yes">
                <anchor moveWithCells="1">
                  <from>
                    <xdr:col>9</xdr:col>
                    <xdr:colOff>28575</xdr:colOff>
                    <xdr:row>97</xdr:row>
                    <xdr:rowOff>38100</xdr:rowOff>
                  </from>
                  <to>
                    <xdr:col>9</xdr:col>
                    <xdr:colOff>304800</xdr:colOff>
                    <xdr:row>98</xdr:row>
                    <xdr:rowOff>76200</xdr:rowOff>
                  </to>
                </anchor>
              </controlPr>
            </control>
          </mc:Choice>
        </mc:AlternateContent>
        <mc:AlternateContent xmlns:mc="http://schemas.openxmlformats.org/markup-compatibility/2006">
          <mc:Choice Requires="x14">
            <control shapeId="6436" r:id="rId57" name="Check Box 3.1">
              <controlPr defaultSize="0" autoFill="0" autoLine="0" autoPict="0" altText="Yes">
                <anchor moveWithCells="1">
                  <from>
                    <xdr:col>9</xdr:col>
                    <xdr:colOff>28575</xdr:colOff>
                    <xdr:row>164</xdr:row>
                    <xdr:rowOff>85725</xdr:rowOff>
                  </from>
                  <to>
                    <xdr:col>9</xdr:col>
                    <xdr:colOff>304800</xdr:colOff>
                    <xdr:row>165</xdr:row>
                    <xdr:rowOff>114300</xdr:rowOff>
                  </to>
                </anchor>
              </controlPr>
            </control>
          </mc:Choice>
        </mc:AlternateContent>
        <mc:AlternateContent xmlns:mc="http://schemas.openxmlformats.org/markup-compatibility/2006">
          <mc:Choice Requires="x14">
            <control shapeId="6439" r:id="rId58" name="Check Box 3.10">
              <controlPr defaultSize="0" autoFill="0" autoLine="0" autoPict="0">
                <anchor moveWithCells="1">
                  <from>
                    <xdr:col>9</xdr:col>
                    <xdr:colOff>28575</xdr:colOff>
                    <xdr:row>221</xdr:row>
                    <xdr:rowOff>95250</xdr:rowOff>
                  </from>
                  <to>
                    <xdr:col>9</xdr:col>
                    <xdr:colOff>304800</xdr:colOff>
                    <xdr:row>222</xdr:row>
                    <xdr:rowOff>114300</xdr:rowOff>
                  </to>
                </anchor>
              </controlPr>
            </control>
          </mc:Choice>
        </mc:AlternateContent>
        <mc:AlternateContent xmlns:mc="http://schemas.openxmlformats.org/markup-compatibility/2006">
          <mc:Choice Requires="x14">
            <control shapeId="6441" r:id="rId59" name="Check Box 297">
              <controlPr defaultSize="0" autoFill="0" autoLine="0" autoPict="0">
                <anchor moveWithCells="1">
                  <from>
                    <xdr:col>9</xdr:col>
                    <xdr:colOff>28575</xdr:colOff>
                    <xdr:row>287</xdr:row>
                    <xdr:rowOff>47625</xdr:rowOff>
                  </from>
                  <to>
                    <xdr:col>9</xdr:col>
                    <xdr:colOff>304800</xdr:colOff>
                    <xdr:row>288</xdr:row>
                    <xdr:rowOff>38100</xdr:rowOff>
                  </to>
                </anchor>
              </controlPr>
            </control>
          </mc:Choice>
        </mc:AlternateContent>
        <mc:AlternateContent xmlns:mc="http://schemas.openxmlformats.org/markup-compatibility/2006">
          <mc:Choice Requires="x14">
            <control shapeId="6446" r:id="rId60" name="Check Box 7.8">
              <controlPr defaultSize="0" autoFill="0" autoLine="0" autoPict="0">
                <anchor moveWithCells="1">
                  <from>
                    <xdr:col>9</xdr:col>
                    <xdr:colOff>28575</xdr:colOff>
                    <xdr:row>353</xdr:row>
                    <xdr:rowOff>57150</xdr:rowOff>
                  </from>
                  <to>
                    <xdr:col>9</xdr:col>
                    <xdr:colOff>304800</xdr:colOff>
                    <xdr:row>354</xdr:row>
                    <xdr:rowOff>76200</xdr:rowOff>
                  </to>
                </anchor>
              </controlPr>
            </control>
          </mc:Choice>
        </mc:AlternateContent>
        <mc:AlternateContent xmlns:mc="http://schemas.openxmlformats.org/markup-compatibility/2006">
          <mc:Choice Requires="x14">
            <control shapeId="6448" r:id="rId61" name="Check Box 5.0">
              <controlPr defaultSize="0" autoFill="0" autoLine="0" autoPict="0">
                <anchor moveWithCells="1">
                  <from>
                    <xdr:col>9</xdr:col>
                    <xdr:colOff>0</xdr:colOff>
                    <xdr:row>369</xdr:row>
                    <xdr:rowOff>180975</xdr:rowOff>
                  </from>
                  <to>
                    <xdr:col>9</xdr:col>
                    <xdr:colOff>304800</xdr:colOff>
                    <xdr:row>370</xdr:row>
                    <xdr:rowOff>190500</xdr:rowOff>
                  </to>
                </anchor>
              </controlPr>
            </control>
          </mc:Choice>
        </mc:AlternateContent>
        <mc:AlternateContent xmlns:mc="http://schemas.openxmlformats.org/markup-compatibility/2006">
          <mc:Choice Requires="x14">
            <control shapeId="6449" r:id="rId62" name="Check Box 305">
              <controlPr defaultSize="0" autoFill="0" autoLine="0" autoPict="0">
                <anchor moveWithCells="1">
                  <from>
                    <xdr:col>9</xdr:col>
                    <xdr:colOff>0</xdr:colOff>
                    <xdr:row>328</xdr:row>
                    <xdr:rowOff>133350</xdr:rowOff>
                  </from>
                  <to>
                    <xdr:col>9</xdr:col>
                    <xdr:colOff>304800</xdr:colOff>
                    <xdr:row>329</xdr:row>
                    <xdr:rowOff>152400</xdr:rowOff>
                  </to>
                </anchor>
              </controlPr>
            </control>
          </mc:Choice>
        </mc:AlternateContent>
        <mc:AlternateContent xmlns:mc="http://schemas.openxmlformats.org/markup-compatibility/2006">
          <mc:Choice Requires="x14">
            <control shapeId="6450" r:id="rId63" name="Check Box 306">
              <controlPr defaultSize="0" autoFill="0" autoLine="0" autoPict="0">
                <anchor moveWithCells="1">
                  <from>
                    <xdr:col>9</xdr:col>
                    <xdr:colOff>57150</xdr:colOff>
                    <xdr:row>283</xdr:row>
                    <xdr:rowOff>190500</xdr:rowOff>
                  </from>
                  <to>
                    <xdr:col>9</xdr:col>
                    <xdr:colOff>342900</xdr:colOff>
                    <xdr:row>284</xdr:row>
                    <xdr:rowOff>190500</xdr:rowOff>
                  </to>
                </anchor>
              </controlPr>
            </control>
          </mc:Choice>
        </mc:AlternateContent>
        <mc:AlternateContent xmlns:mc="http://schemas.openxmlformats.org/markup-compatibility/2006">
          <mc:Choice Requires="x14">
            <control shapeId="6458" r:id="rId64" name="Check Box 314">
              <controlPr defaultSize="0" autoFill="0" autoLine="0" autoPict="0">
                <anchor moveWithCells="1">
                  <from>
                    <xdr:col>9</xdr:col>
                    <xdr:colOff>0</xdr:colOff>
                    <xdr:row>255</xdr:row>
                    <xdr:rowOff>133350</xdr:rowOff>
                  </from>
                  <to>
                    <xdr:col>9</xdr:col>
                    <xdr:colOff>304800</xdr:colOff>
                    <xdr:row>256</xdr:row>
                    <xdr:rowOff>152400</xdr:rowOff>
                  </to>
                </anchor>
              </controlPr>
            </control>
          </mc:Choice>
        </mc:AlternateContent>
        <mc:AlternateContent xmlns:mc="http://schemas.openxmlformats.org/markup-compatibility/2006">
          <mc:Choice Requires="x14">
            <control shapeId="6510" r:id="rId65" name="Check Box 366">
              <controlPr defaultSize="0" autoFill="0" autoLine="0" autoPict="0">
                <anchor moveWithCells="1">
                  <from>
                    <xdr:col>9</xdr:col>
                    <xdr:colOff>38100</xdr:colOff>
                    <xdr:row>262</xdr:row>
                    <xdr:rowOff>28575</xdr:rowOff>
                  </from>
                  <to>
                    <xdr:col>10</xdr:col>
                    <xdr:colOff>114300</xdr:colOff>
                    <xdr:row>263</xdr:row>
                    <xdr:rowOff>0</xdr:rowOff>
                  </to>
                </anchor>
              </controlPr>
            </control>
          </mc:Choice>
        </mc:AlternateContent>
        <mc:AlternateContent xmlns:mc="http://schemas.openxmlformats.org/markup-compatibility/2006">
          <mc:Choice Requires="x14">
            <control shapeId="6511" r:id="rId66" name="Check Box 367">
              <controlPr defaultSize="0" autoFill="0" autoLine="0" autoPict="0">
                <anchor moveWithCells="1">
                  <from>
                    <xdr:col>9</xdr:col>
                    <xdr:colOff>28575</xdr:colOff>
                    <xdr:row>115</xdr:row>
                    <xdr:rowOff>123825</xdr:rowOff>
                  </from>
                  <to>
                    <xdr:col>10</xdr:col>
                    <xdr:colOff>38100</xdr:colOff>
                    <xdr:row>116</xdr:row>
                    <xdr:rowOff>152400</xdr:rowOff>
                  </to>
                </anchor>
              </controlPr>
            </control>
          </mc:Choice>
        </mc:AlternateContent>
        <mc:AlternateContent xmlns:mc="http://schemas.openxmlformats.org/markup-compatibility/2006">
          <mc:Choice Requires="x14">
            <control shapeId="6512" r:id="rId67" name="Check Box 368">
              <controlPr defaultSize="0" autoFill="0" autoLine="0" autoPict="0">
                <anchor moveWithCells="1">
                  <from>
                    <xdr:col>9</xdr:col>
                    <xdr:colOff>28575</xdr:colOff>
                    <xdr:row>117</xdr:row>
                    <xdr:rowOff>123825</xdr:rowOff>
                  </from>
                  <to>
                    <xdr:col>10</xdr:col>
                    <xdr:colOff>38100</xdr:colOff>
                    <xdr:row>118</xdr:row>
                    <xdr:rowOff>152400</xdr:rowOff>
                  </to>
                </anchor>
              </controlPr>
            </control>
          </mc:Choice>
        </mc:AlternateContent>
        <mc:AlternateContent xmlns:mc="http://schemas.openxmlformats.org/markup-compatibility/2006">
          <mc:Choice Requires="x14">
            <control shapeId="6596" r:id="rId68" name="Check Box 452">
              <controlPr defaultSize="0" autoFill="0" autoLine="0" autoPict="0">
                <anchor moveWithCells="1">
                  <from>
                    <xdr:col>9</xdr:col>
                    <xdr:colOff>28575</xdr:colOff>
                    <xdr:row>339</xdr:row>
                    <xdr:rowOff>180975</xdr:rowOff>
                  </from>
                  <to>
                    <xdr:col>10</xdr:col>
                    <xdr:colOff>38100</xdr:colOff>
                    <xdr:row>340</xdr:row>
                    <xdr:rowOff>190500</xdr:rowOff>
                  </to>
                </anchor>
              </controlPr>
            </control>
          </mc:Choice>
        </mc:AlternateContent>
        <mc:AlternateContent xmlns:mc="http://schemas.openxmlformats.org/markup-compatibility/2006">
          <mc:Choice Requires="x14">
            <control shapeId="6643" r:id="rId69" name="Check Box 499">
              <controlPr defaultSize="0" autoFill="0" autoLine="0" autoPict="0">
                <anchor moveWithCells="1">
                  <from>
                    <xdr:col>9</xdr:col>
                    <xdr:colOff>28575</xdr:colOff>
                    <xdr:row>363</xdr:row>
                    <xdr:rowOff>76200</xdr:rowOff>
                  </from>
                  <to>
                    <xdr:col>10</xdr:col>
                    <xdr:colOff>38100</xdr:colOff>
                    <xdr:row>364</xdr:row>
                    <xdr:rowOff>114300</xdr:rowOff>
                  </to>
                </anchor>
              </controlPr>
            </control>
          </mc:Choice>
        </mc:AlternateContent>
        <mc:AlternateContent xmlns:mc="http://schemas.openxmlformats.org/markup-compatibility/2006">
          <mc:Choice Requires="x14">
            <control shapeId="6644" r:id="rId70" name="Check Box 500">
              <controlPr defaultSize="0" autoFill="0" autoLine="0" autoPict="0">
                <anchor moveWithCells="1">
                  <from>
                    <xdr:col>9</xdr:col>
                    <xdr:colOff>38100</xdr:colOff>
                    <xdr:row>128</xdr:row>
                    <xdr:rowOff>9525</xdr:rowOff>
                  </from>
                  <to>
                    <xdr:col>9</xdr:col>
                    <xdr:colOff>342900</xdr:colOff>
                    <xdr:row>129</xdr:row>
                    <xdr:rowOff>38100</xdr:rowOff>
                  </to>
                </anchor>
              </controlPr>
            </control>
          </mc:Choice>
        </mc:AlternateContent>
        <mc:AlternateContent xmlns:mc="http://schemas.openxmlformats.org/markup-compatibility/2006">
          <mc:Choice Requires="x14">
            <control shapeId="6645" r:id="rId71" name="Check Box 501">
              <controlPr defaultSize="0" autoFill="0" autoLine="0" autoPict="0">
                <anchor moveWithCells="1">
                  <from>
                    <xdr:col>9</xdr:col>
                    <xdr:colOff>28575</xdr:colOff>
                    <xdr:row>186</xdr:row>
                    <xdr:rowOff>28575</xdr:rowOff>
                  </from>
                  <to>
                    <xdr:col>10</xdr:col>
                    <xdr:colOff>0</xdr:colOff>
                    <xdr:row>187</xdr:row>
                    <xdr:rowOff>38100</xdr:rowOff>
                  </to>
                </anchor>
              </controlPr>
            </control>
          </mc:Choice>
        </mc:AlternateContent>
        <mc:AlternateContent xmlns:mc="http://schemas.openxmlformats.org/markup-compatibility/2006">
          <mc:Choice Requires="x14">
            <control shapeId="6649" r:id="rId72" name="Check Box 505">
              <controlPr defaultSize="0" autoFill="0" autoLine="0" autoPict="0">
                <anchor moveWithCells="1">
                  <from>
                    <xdr:col>9</xdr:col>
                    <xdr:colOff>47625</xdr:colOff>
                    <xdr:row>134</xdr:row>
                    <xdr:rowOff>19050</xdr:rowOff>
                  </from>
                  <to>
                    <xdr:col>9</xdr:col>
                    <xdr:colOff>304800</xdr:colOff>
                    <xdr:row>135</xdr:row>
                    <xdr:rowOff>76200</xdr:rowOff>
                  </to>
                </anchor>
              </controlPr>
            </control>
          </mc:Choice>
        </mc:AlternateContent>
        <mc:AlternateContent xmlns:mc="http://schemas.openxmlformats.org/markup-compatibility/2006">
          <mc:Choice Requires="x14">
            <control shapeId="6650" r:id="rId73" name="Check Box 506">
              <controlPr defaultSize="0" autoFill="0" autoLine="0" autoPict="0">
                <anchor moveWithCells="1">
                  <from>
                    <xdr:col>9</xdr:col>
                    <xdr:colOff>38100</xdr:colOff>
                    <xdr:row>191</xdr:row>
                    <xdr:rowOff>19050</xdr:rowOff>
                  </from>
                  <to>
                    <xdr:col>9</xdr:col>
                    <xdr:colOff>304800</xdr:colOff>
                    <xdr:row>192</xdr:row>
                    <xdr:rowOff>76200</xdr:rowOff>
                  </to>
                </anchor>
              </controlPr>
            </control>
          </mc:Choice>
        </mc:AlternateContent>
        <mc:AlternateContent xmlns:mc="http://schemas.openxmlformats.org/markup-compatibility/2006">
          <mc:Choice Requires="x14">
            <control shapeId="6651" r:id="rId74" name="Check Box 507">
              <controlPr defaultSize="0" autoFill="0" autoLine="0" autoPict="0">
                <anchor moveWithCells="1">
                  <from>
                    <xdr:col>9</xdr:col>
                    <xdr:colOff>28575</xdr:colOff>
                    <xdr:row>270</xdr:row>
                    <xdr:rowOff>19050</xdr:rowOff>
                  </from>
                  <to>
                    <xdr:col>9</xdr:col>
                    <xdr:colOff>304800</xdr:colOff>
                    <xdr:row>271</xdr:row>
                    <xdr:rowOff>76200</xdr:rowOff>
                  </to>
                </anchor>
              </controlPr>
            </control>
          </mc:Choice>
        </mc:AlternateContent>
        <mc:AlternateContent xmlns:mc="http://schemas.openxmlformats.org/markup-compatibility/2006">
          <mc:Choice Requires="x14">
            <control shapeId="6679" r:id="rId75" name="Check Box 535">
              <controlPr defaultSize="0" autoFill="0" autoLine="0" autoPict="0">
                <anchor moveWithCells="1">
                  <from>
                    <xdr:col>9</xdr:col>
                    <xdr:colOff>38100</xdr:colOff>
                    <xdr:row>195</xdr:row>
                    <xdr:rowOff>19050</xdr:rowOff>
                  </from>
                  <to>
                    <xdr:col>9</xdr:col>
                    <xdr:colOff>304800</xdr:colOff>
                    <xdr:row>196</xdr:row>
                    <xdr:rowOff>76200</xdr:rowOff>
                  </to>
                </anchor>
              </controlPr>
            </control>
          </mc:Choice>
        </mc:AlternateContent>
        <mc:AlternateContent xmlns:mc="http://schemas.openxmlformats.org/markup-compatibility/2006">
          <mc:Choice Requires="x14">
            <control shapeId="6597" r:id="rId76" name="Check Box 453">
              <controlPr defaultSize="0" autoFill="0" autoLine="0" autoPict="0">
                <anchor moveWithCells="1">
                  <from>
                    <xdr:col>1</xdr:col>
                    <xdr:colOff>0</xdr:colOff>
                    <xdr:row>102</xdr:row>
                    <xdr:rowOff>28575</xdr:rowOff>
                  </from>
                  <to>
                    <xdr:col>2</xdr:col>
                    <xdr:colOff>0</xdr:colOff>
                    <xdr:row>103</xdr:row>
                    <xdr:rowOff>38100</xdr:rowOff>
                  </to>
                </anchor>
              </controlPr>
            </control>
          </mc:Choice>
        </mc:AlternateContent>
        <mc:AlternateContent xmlns:mc="http://schemas.openxmlformats.org/markup-compatibility/2006">
          <mc:Choice Requires="x14">
            <control shapeId="6598" r:id="rId77" name="Check Box 454">
              <controlPr defaultSize="0" autoFill="0" autoLine="0" autoPict="0">
                <anchor moveWithCells="1">
                  <from>
                    <xdr:col>1</xdr:col>
                    <xdr:colOff>0</xdr:colOff>
                    <xdr:row>104</xdr:row>
                    <xdr:rowOff>28575</xdr:rowOff>
                  </from>
                  <to>
                    <xdr:col>2</xdr:col>
                    <xdr:colOff>0</xdr:colOff>
                    <xdr:row>105</xdr:row>
                    <xdr:rowOff>38100</xdr:rowOff>
                  </to>
                </anchor>
              </controlPr>
            </control>
          </mc:Choice>
        </mc:AlternateContent>
        <mc:AlternateContent xmlns:mc="http://schemas.openxmlformats.org/markup-compatibility/2006">
          <mc:Choice Requires="x14">
            <control shapeId="6599" r:id="rId78" name="Check Box 455">
              <controlPr defaultSize="0" autoFill="0" autoLine="0" autoPict="0">
                <anchor moveWithCells="1">
                  <from>
                    <xdr:col>1</xdr:col>
                    <xdr:colOff>0</xdr:colOff>
                    <xdr:row>108</xdr:row>
                    <xdr:rowOff>28575</xdr:rowOff>
                  </from>
                  <to>
                    <xdr:col>2</xdr:col>
                    <xdr:colOff>0</xdr:colOff>
                    <xdr:row>109</xdr:row>
                    <xdr:rowOff>38100</xdr:rowOff>
                  </to>
                </anchor>
              </controlPr>
            </control>
          </mc:Choice>
        </mc:AlternateContent>
        <mc:AlternateContent xmlns:mc="http://schemas.openxmlformats.org/markup-compatibility/2006">
          <mc:Choice Requires="x14">
            <control shapeId="6600" r:id="rId79" name="Check Box 456">
              <controlPr defaultSize="0" autoFill="0" autoLine="0" autoPict="0">
                <anchor moveWithCells="1">
                  <from>
                    <xdr:col>1</xdr:col>
                    <xdr:colOff>0</xdr:colOff>
                    <xdr:row>169</xdr:row>
                    <xdr:rowOff>57150</xdr:rowOff>
                  </from>
                  <to>
                    <xdr:col>2</xdr:col>
                    <xdr:colOff>0</xdr:colOff>
                    <xdr:row>170</xdr:row>
                    <xdr:rowOff>76200</xdr:rowOff>
                  </to>
                </anchor>
              </controlPr>
            </control>
          </mc:Choice>
        </mc:AlternateContent>
        <mc:AlternateContent xmlns:mc="http://schemas.openxmlformats.org/markup-compatibility/2006">
          <mc:Choice Requires="x14">
            <control shapeId="6601" r:id="rId80" name="Check Box 457">
              <controlPr defaultSize="0" autoFill="0" autoLine="0" autoPict="0">
                <anchor moveWithCells="1">
                  <from>
                    <xdr:col>1</xdr:col>
                    <xdr:colOff>0</xdr:colOff>
                    <xdr:row>171</xdr:row>
                    <xdr:rowOff>57150</xdr:rowOff>
                  </from>
                  <to>
                    <xdr:col>2</xdr:col>
                    <xdr:colOff>0</xdr:colOff>
                    <xdr:row>172</xdr:row>
                    <xdr:rowOff>76200</xdr:rowOff>
                  </to>
                </anchor>
              </controlPr>
            </control>
          </mc:Choice>
        </mc:AlternateContent>
        <mc:AlternateContent xmlns:mc="http://schemas.openxmlformats.org/markup-compatibility/2006">
          <mc:Choice Requires="x14">
            <control shapeId="6602" r:id="rId81" name="Check Box 458">
              <controlPr defaultSize="0" autoFill="0" autoLine="0" autoPict="0">
                <anchor moveWithCells="1">
                  <from>
                    <xdr:col>1</xdr:col>
                    <xdr:colOff>0</xdr:colOff>
                    <xdr:row>177</xdr:row>
                    <xdr:rowOff>66675</xdr:rowOff>
                  </from>
                  <to>
                    <xdr:col>2</xdr:col>
                    <xdr:colOff>0</xdr:colOff>
                    <xdr:row>178</xdr:row>
                    <xdr:rowOff>76200</xdr:rowOff>
                  </to>
                </anchor>
              </controlPr>
            </control>
          </mc:Choice>
        </mc:AlternateContent>
        <mc:AlternateContent xmlns:mc="http://schemas.openxmlformats.org/markup-compatibility/2006">
          <mc:Choice Requires="x14">
            <control shapeId="6603" r:id="rId82" name="Check Box 459">
              <controlPr defaultSize="0" autoFill="0" autoLine="0" autoPict="0">
                <anchor moveWithCells="1">
                  <from>
                    <xdr:col>1</xdr:col>
                    <xdr:colOff>0</xdr:colOff>
                    <xdr:row>227</xdr:row>
                    <xdr:rowOff>76200</xdr:rowOff>
                  </from>
                  <to>
                    <xdr:col>2</xdr:col>
                    <xdr:colOff>0</xdr:colOff>
                    <xdr:row>228</xdr:row>
                    <xdr:rowOff>114300</xdr:rowOff>
                  </to>
                </anchor>
              </controlPr>
            </control>
          </mc:Choice>
        </mc:AlternateContent>
        <mc:AlternateContent xmlns:mc="http://schemas.openxmlformats.org/markup-compatibility/2006">
          <mc:Choice Requires="x14">
            <control shapeId="6604" r:id="rId83" name="Check Box 460">
              <controlPr defaultSize="0" autoFill="0" autoLine="0" autoPict="0">
                <anchor moveWithCells="1">
                  <from>
                    <xdr:col>1</xdr:col>
                    <xdr:colOff>0</xdr:colOff>
                    <xdr:row>229</xdr:row>
                    <xdr:rowOff>76200</xdr:rowOff>
                  </from>
                  <to>
                    <xdr:col>2</xdr:col>
                    <xdr:colOff>0</xdr:colOff>
                    <xdr:row>230</xdr:row>
                    <xdr:rowOff>114300</xdr:rowOff>
                  </to>
                </anchor>
              </controlPr>
            </control>
          </mc:Choice>
        </mc:AlternateContent>
        <mc:AlternateContent xmlns:mc="http://schemas.openxmlformats.org/markup-compatibility/2006">
          <mc:Choice Requires="x14">
            <control shapeId="6605" r:id="rId84" name="Check Box 461">
              <controlPr defaultSize="0" autoFill="0" autoLine="0" autoPict="0">
                <anchor moveWithCells="1">
                  <from>
                    <xdr:col>1</xdr:col>
                    <xdr:colOff>0</xdr:colOff>
                    <xdr:row>231</xdr:row>
                    <xdr:rowOff>76200</xdr:rowOff>
                  </from>
                  <to>
                    <xdr:col>2</xdr:col>
                    <xdr:colOff>0</xdr:colOff>
                    <xdr:row>232</xdr:row>
                    <xdr:rowOff>114300</xdr:rowOff>
                  </to>
                </anchor>
              </controlPr>
            </control>
          </mc:Choice>
        </mc:AlternateContent>
        <mc:AlternateContent xmlns:mc="http://schemas.openxmlformats.org/markup-compatibility/2006">
          <mc:Choice Requires="x14">
            <control shapeId="6628" r:id="rId85" name="Check Box 484">
              <controlPr defaultSize="0" autoFill="0" autoLine="0" autoPict="0">
                <anchor moveWithCells="1">
                  <from>
                    <xdr:col>1</xdr:col>
                    <xdr:colOff>0</xdr:colOff>
                    <xdr:row>102</xdr:row>
                    <xdr:rowOff>28575</xdr:rowOff>
                  </from>
                  <to>
                    <xdr:col>2</xdr:col>
                    <xdr:colOff>0</xdr:colOff>
                    <xdr:row>103</xdr:row>
                    <xdr:rowOff>38100</xdr:rowOff>
                  </to>
                </anchor>
              </controlPr>
            </control>
          </mc:Choice>
        </mc:AlternateContent>
        <mc:AlternateContent xmlns:mc="http://schemas.openxmlformats.org/markup-compatibility/2006">
          <mc:Choice Requires="x14">
            <control shapeId="6629" r:id="rId86" name="Check Box 485">
              <controlPr defaultSize="0" autoFill="0" autoLine="0" autoPict="0">
                <anchor moveWithCells="1">
                  <from>
                    <xdr:col>1</xdr:col>
                    <xdr:colOff>0</xdr:colOff>
                    <xdr:row>104</xdr:row>
                    <xdr:rowOff>28575</xdr:rowOff>
                  </from>
                  <to>
                    <xdr:col>2</xdr:col>
                    <xdr:colOff>0</xdr:colOff>
                    <xdr:row>105</xdr:row>
                    <xdr:rowOff>38100</xdr:rowOff>
                  </to>
                </anchor>
              </controlPr>
            </control>
          </mc:Choice>
        </mc:AlternateContent>
        <mc:AlternateContent xmlns:mc="http://schemas.openxmlformats.org/markup-compatibility/2006">
          <mc:Choice Requires="x14">
            <control shapeId="6630" r:id="rId87" name="Check Box 486">
              <controlPr defaultSize="0" autoFill="0" autoLine="0" autoPict="0">
                <anchor moveWithCells="1">
                  <from>
                    <xdr:col>1</xdr:col>
                    <xdr:colOff>0</xdr:colOff>
                    <xdr:row>108</xdr:row>
                    <xdr:rowOff>28575</xdr:rowOff>
                  </from>
                  <to>
                    <xdr:col>2</xdr:col>
                    <xdr:colOff>0</xdr:colOff>
                    <xdr:row>109</xdr:row>
                    <xdr:rowOff>38100</xdr:rowOff>
                  </to>
                </anchor>
              </controlPr>
            </control>
          </mc:Choice>
        </mc:AlternateContent>
        <mc:AlternateContent xmlns:mc="http://schemas.openxmlformats.org/markup-compatibility/2006">
          <mc:Choice Requires="x14">
            <control shapeId="6637" r:id="rId88" name="Check Box 493">
              <controlPr defaultSize="0" autoFill="0" autoLine="0" autoPict="0">
                <anchor moveWithCells="1">
                  <from>
                    <xdr:col>1</xdr:col>
                    <xdr:colOff>0</xdr:colOff>
                    <xdr:row>358</xdr:row>
                    <xdr:rowOff>0</xdr:rowOff>
                  </from>
                  <to>
                    <xdr:col>2</xdr:col>
                    <xdr:colOff>0</xdr:colOff>
                    <xdr:row>359</xdr:row>
                    <xdr:rowOff>38100</xdr:rowOff>
                  </to>
                </anchor>
              </controlPr>
            </control>
          </mc:Choice>
        </mc:AlternateContent>
        <mc:AlternateContent xmlns:mc="http://schemas.openxmlformats.org/markup-compatibility/2006">
          <mc:Choice Requires="x14">
            <control shapeId="6638" r:id="rId89" name="Check Box 494">
              <controlPr defaultSize="0" autoFill="0" autoLine="0" autoPict="0">
                <anchor moveWithCells="1">
                  <from>
                    <xdr:col>1</xdr:col>
                    <xdr:colOff>0</xdr:colOff>
                    <xdr:row>359</xdr:row>
                    <xdr:rowOff>200025</xdr:rowOff>
                  </from>
                  <to>
                    <xdr:col>2</xdr:col>
                    <xdr:colOff>0</xdr:colOff>
                    <xdr:row>361</xdr:row>
                    <xdr:rowOff>0</xdr:rowOff>
                  </to>
                </anchor>
              </controlPr>
            </control>
          </mc:Choice>
        </mc:AlternateContent>
        <mc:AlternateContent xmlns:mc="http://schemas.openxmlformats.org/markup-compatibility/2006">
          <mc:Choice Requires="x14">
            <control shapeId="6648" r:id="rId90" name="Check Box 504">
              <controlPr defaultSize="0" autoFill="0" autoLine="0" autoPict="0">
                <anchor moveWithCells="1">
                  <from>
                    <xdr:col>1</xdr:col>
                    <xdr:colOff>0</xdr:colOff>
                    <xdr:row>173</xdr:row>
                    <xdr:rowOff>57150</xdr:rowOff>
                  </from>
                  <to>
                    <xdr:col>2</xdr:col>
                    <xdr:colOff>0</xdr:colOff>
                    <xdr:row>174</xdr:row>
                    <xdr:rowOff>76200</xdr:rowOff>
                  </to>
                </anchor>
              </controlPr>
            </control>
          </mc:Choice>
        </mc:AlternateContent>
        <mc:AlternateContent xmlns:mc="http://schemas.openxmlformats.org/markup-compatibility/2006">
          <mc:Choice Requires="x14">
            <control shapeId="6678" r:id="rId91" name="Check Box 534">
              <controlPr defaultSize="0" autoFill="0" autoLine="0" autoPict="0">
                <anchor moveWithCells="1">
                  <from>
                    <xdr:col>1</xdr:col>
                    <xdr:colOff>0</xdr:colOff>
                    <xdr:row>233</xdr:row>
                    <xdr:rowOff>76200</xdr:rowOff>
                  </from>
                  <to>
                    <xdr:col>2</xdr:col>
                    <xdr:colOff>0</xdr:colOff>
                    <xdr:row>234</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9"/>
  </sheetPr>
  <dimension ref="A1:AD258"/>
  <sheetViews>
    <sheetView showGridLines="0" zoomScaleNormal="100" zoomScaleSheetLayoutView="70" workbookViewId="0"/>
  </sheetViews>
  <sheetFormatPr defaultColWidth="9.140625" defaultRowHeight="14.25" outlineLevelCol="1" x14ac:dyDescent="0.2"/>
  <cols>
    <col min="1" max="1" width="5.7109375" style="11" customWidth="1"/>
    <col min="2" max="2" width="4.5703125" style="3" customWidth="1"/>
    <col min="3" max="7" width="5.7109375" style="2" customWidth="1"/>
    <col min="8" max="8" width="14.28515625" style="2" customWidth="1"/>
    <col min="9" max="9" width="13.140625" style="2" customWidth="1"/>
    <col min="10" max="11" width="6.42578125" style="2" customWidth="1"/>
    <col min="12" max="12" width="10.7109375" style="2" customWidth="1"/>
    <col min="13" max="13" width="2.42578125" style="7" hidden="1" customWidth="1" outlineLevel="1"/>
    <col min="14" max="14" width="10.140625" style="7" hidden="1" customWidth="1" outlineLevel="1"/>
    <col min="15" max="15" width="22.7109375" style="8" hidden="1" customWidth="1" outlineLevel="1"/>
    <col min="16" max="16" width="18.7109375" style="4" hidden="1" customWidth="1" outlineLevel="1"/>
    <col min="17" max="17" width="26.7109375" style="4" hidden="1" customWidth="1" outlineLevel="1"/>
    <col min="18" max="18" width="5.85546875" style="4" hidden="1" customWidth="1" outlineLevel="1"/>
    <col min="19" max="19" width="16.7109375" style="4" hidden="1" customWidth="1" outlineLevel="1"/>
    <col min="20" max="20" width="22.140625" style="4" hidden="1" customWidth="1" outlineLevel="1"/>
    <col min="21" max="21" width="16.7109375" style="7" hidden="1" customWidth="1" outlineLevel="1"/>
    <col min="22" max="22" width="18.7109375" style="2" hidden="1" customWidth="1" outlineLevel="1"/>
    <col min="23" max="23" width="38.42578125" style="2" hidden="1" customWidth="1" outlineLevel="1"/>
    <col min="24" max="24" width="39.140625" style="2" hidden="1" customWidth="1" outlineLevel="1"/>
    <col min="25" max="25" width="61.140625" style="2" hidden="1" customWidth="1" outlineLevel="1"/>
    <col min="26" max="26" width="42.85546875" style="2" hidden="1" customWidth="1" outlineLevel="1"/>
    <col min="27" max="27" width="36.5703125" style="1003" customWidth="1" collapsed="1"/>
    <col min="28" max="30" width="9.140625" style="2" customWidth="1"/>
    <col min="31" max="16384" width="9.140625" style="2"/>
  </cols>
  <sheetData>
    <row r="1" spans="1:30" s="8" customFormat="1" ht="15.75" x14ac:dyDescent="0.2">
      <c r="A1" s="285" t="s">
        <v>397</v>
      </c>
      <c r="B1" s="129"/>
      <c r="C1" s="331"/>
      <c r="D1" s="7"/>
      <c r="E1" s="7"/>
      <c r="F1" s="7"/>
      <c r="G1" s="7"/>
      <c r="H1" s="7"/>
      <c r="I1" s="7"/>
      <c r="J1" s="7"/>
      <c r="K1" s="7"/>
      <c r="L1" s="7"/>
      <c r="M1" s="7"/>
      <c r="N1" s="7"/>
      <c r="P1" s="4"/>
      <c r="Q1" s="4"/>
      <c r="R1" s="4"/>
      <c r="S1" s="4"/>
      <c r="T1" s="4"/>
      <c r="U1" s="7"/>
      <c r="V1" s="2"/>
      <c r="W1" s="2"/>
      <c r="X1" s="18"/>
      <c r="Y1" s="2"/>
      <c r="Z1" s="2"/>
      <c r="AA1" s="1003"/>
      <c r="AB1" s="2"/>
      <c r="AC1" s="2"/>
    </row>
    <row r="2" spans="1:30" s="8" customFormat="1" ht="15.75" x14ac:dyDescent="0.2">
      <c r="A2" s="281" t="s">
        <v>376</v>
      </c>
      <c r="B2" s="282"/>
      <c r="C2" s="7"/>
      <c r="D2" s="7"/>
      <c r="E2" s="1569" t="str">
        <f>IF(ISBLANK('Sec 1 Entity Level'!E2),"",'Sec 1 Entity Level'!E2)</f>
        <v>Name of business</v>
      </c>
      <c r="F2" s="1569"/>
      <c r="G2" s="1569"/>
      <c r="H2" s="1569"/>
      <c r="I2" s="1569"/>
      <c r="J2" s="1569"/>
      <c r="K2" s="1569"/>
      <c r="L2" s="1569"/>
      <c r="M2" s="7"/>
      <c r="N2" s="7"/>
      <c r="P2" s="4"/>
      <c r="Q2" s="4"/>
      <c r="R2" s="4"/>
      <c r="S2" s="4"/>
      <c r="T2" s="4"/>
      <c r="U2" s="7"/>
      <c r="V2" s="2"/>
      <c r="W2" s="2"/>
      <c r="X2" s="18"/>
      <c r="Y2" s="2"/>
      <c r="Z2" s="2"/>
      <c r="AA2" s="1003"/>
      <c r="AB2" s="2"/>
      <c r="AC2" s="2"/>
    </row>
    <row r="3" spans="1:30" ht="15.75" x14ac:dyDescent="0.25">
      <c r="A3" s="281" t="s">
        <v>377</v>
      </c>
      <c r="B3" s="282"/>
      <c r="C3" s="7"/>
      <c r="D3" s="7"/>
      <c r="E3" s="1561" t="str">
        <f>IF(ISBLANK('Sec 1 Entity Level'!E3),"",'Sec 1 Entity Level'!E3)</f>
        <v>Tax reference number</v>
      </c>
      <c r="F3" s="1561"/>
      <c r="G3" s="1561"/>
      <c r="H3" s="1561"/>
      <c r="I3" s="1561"/>
      <c r="J3" s="1561"/>
      <c r="K3" s="1561"/>
      <c r="L3" s="1561"/>
      <c r="M3" s="4"/>
      <c r="N3" s="52"/>
      <c r="O3" s="614" t="s">
        <v>828</v>
      </c>
      <c r="P3" s="8"/>
      <c r="U3" s="4"/>
      <c r="V3" s="4"/>
    </row>
    <row r="4" spans="1:30" ht="15.75" x14ac:dyDescent="0.2">
      <c r="A4" s="281"/>
      <c r="B4" s="282"/>
      <c r="C4" s="7"/>
      <c r="D4" s="7"/>
      <c r="E4" s="7"/>
      <c r="F4" s="7"/>
      <c r="G4" s="7"/>
      <c r="H4" s="7"/>
      <c r="I4" s="7"/>
      <c r="J4" s="7"/>
      <c r="K4" s="7"/>
      <c r="L4" s="87"/>
      <c r="M4" s="4"/>
      <c r="N4" s="52"/>
      <c r="O4" s="5" t="s">
        <v>972</v>
      </c>
      <c r="P4" s="8"/>
      <c r="U4" s="4"/>
      <c r="V4" s="4"/>
    </row>
    <row r="5" spans="1:30" s="8" customFormat="1" ht="18" x14ac:dyDescent="0.25">
      <c r="A5" s="332" t="s">
        <v>176</v>
      </c>
      <c r="B5" s="284"/>
      <c r="C5" s="7"/>
      <c r="D5" s="7"/>
      <c r="E5" s="7"/>
      <c r="F5" s="7"/>
      <c r="G5" s="7"/>
      <c r="H5" s="7"/>
      <c r="I5" s="7"/>
      <c r="J5" s="7"/>
      <c r="K5" s="7"/>
      <c r="L5" s="7"/>
      <c r="M5" s="7"/>
      <c r="N5" s="7"/>
      <c r="P5" s="4"/>
      <c r="Q5" s="4"/>
      <c r="R5" s="4"/>
      <c r="S5" s="4"/>
      <c r="T5" s="4"/>
      <c r="U5" s="7"/>
      <c r="V5" s="2"/>
      <c r="W5" s="2"/>
      <c r="X5" s="2"/>
      <c r="Y5" s="2"/>
      <c r="Z5" s="2"/>
      <c r="AA5" s="1003"/>
      <c r="AB5" s="2"/>
      <c r="AC5" s="2"/>
      <c r="AD5" s="2"/>
    </row>
    <row r="6" spans="1:30" ht="15" x14ac:dyDescent="0.2">
      <c r="A6" s="1869" t="s">
        <v>529</v>
      </c>
      <c r="B6" s="1869"/>
      <c r="C6" s="1869"/>
      <c r="D6" s="1869"/>
      <c r="E6" s="1869"/>
      <c r="F6" s="1869"/>
      <c r="G6" s="1869"/>
      <c r="H6" s="1869"/>
      <c r="I6" s="1869"/>
      <c r="J6" s="1869"/>
      <c r="K6" s="1869"/>
      <c r="L6" s="1869"/>
      <c r="AB6" s="172"/>
      <c r="AC6" s="172"/>
      <c r="AD6" s="172"/>
    </row>
    <row r="7" spans="1:30" ht="14.45" customHeight="1" x14ac:dyDescent="0.2">
      <c r="A7" s="1869"/>
      <c r="B7" s="1869"/>
      <c r="C7" s="1869"/>
      <c r="D7" s="1869"/>
      <c r="E7" s="1869"/>
      <c r="F7" s="1869"/>
      <c r="G7" s="1869"/>
      <c r="H7" s="1869"/>
      <c r="I7" s="1869"/>
      <c r="J7" s="1869"/>
      <c r="K7" s="1869"/>
      <c r="L7" s="1869"/>
      <c r="W7" s="639" t="s">
        <v>924</v>
      </c>
      <c r="X7" s="638"/>
      <c r="Y7" s="645" t="s">
        <v>925</v>
      </c>
      <c r="AB7" s="172"/>
      <c r="AC7" s="172"/>
      <c r="AD7" s="172"/>
    </row>
    <row r="8" spans="1:30" ht="15" thickBot="1" x14ac:dyDescent="0.25">
      <c r="A8" s="281"/>
      <c r="B8" s="129"/>
      <c r="C8" s="331"/>
      <c r="D8" s="7"/>
      <c r="E8" s="7"/>
      <c r="F8" s="7"/>
      <c r="G8" s="7"/>
      <c r="H8" s="7"/>
      <c r="I8" s="7"/>
      <c r="J8" s="7"/>
      <c r="K8" s="7"/>
      <c r="L8" s="7"/>
    </row>
    <row r="9" spans="1:30" ht="7.9" customHeight="1" x14ac:dyDescent="0.2">
      <c r="A9" s="1270" t="s">
        <v>375</v>
      </c>
      <c r="B9" s="1273"/>
      <c r="C9" s="1273"/>
      <c r="D9" s="1273"/>
      <c r="E9" s="1273"/>
      <c r="F9" s="1273"/>
      <c r="G9" s="1273"/>
      <c r="H9" s="1273"/>
      <c r="I9" s="1570"/>
      <c r="J9" s="1279" t="s">
        <v>312</v>
      </c>
      <c r="K9" s="1280"/>
      <c r="L9" s="1870" t="s">
        <v>311</v>
      </c>
      <c r="M9" s="81"/>
      <c r="N9" s="82"/>
      <c r="O9" s="506" t="s">
        <v>6</v>
      </c>
      <c r="P9" s="506"/>
      <c r="Q9" s="506"/>
      <c r="R9" s="506"/>
      <c r="S9" s="506"/>
      <c r="T9" s="506"/>
      <c r="U9" s="506"/>
      <c r="W9" s="612" t="s">
        <v>593</v>
      </c>
      <c r="X9" s="613"/>
    </row>
    <row r="10" spans="1:30" ht="14.45" customHeight="1" x14ac:dyDescent="0.25">
      <c r="A10" s="1271"/>
      <c r="B10" s="1274"/>
      <c r="C10" s="1274"/>
      <c r="D10" s="1274"/>
      <c r="E10" s="1274"/>
      <c r="F10" s="1274"/>
      <c r="G10" s="1274"/>
      <c r="H10" s="1274"/>
      <c r="I10" s="1571"/>
      <c r="J10" s="1281"/>
      <c r="K10" s="1282"/>
      <c r="L10" s="1871"/>
      <c r="M10" s="81"/>
      <c r="N10" s="82"/>
      <c r="O10" s="503" t="s">
        <v>235</v>
      </c>
      <c r="P10" s="504" t="s">
        <v>231</v>
      </c>
      <c r="Q10" s="503" t="s">
        <v>233</v>
      </c>
      <c r="R10" s="503" t="s">
        <v>7</v>
      </c>
      <c r="S10" s="164" t="s">
        <v>238</v>
      </c>
      <c r="T10" s="503" t="s">
        <v>237</v>
      </c>
      <c r="U10" s="503" t="s">
        <v>239</v>
      </c>
      <c r="V10" s="503" t="s">
        <v>256</v>
      </c>
      <c r="W10" s="503" t="s">
        <v>5</v>
      </c>
      <c r="X10" s="503" t="s">
        <v>594</v>
      </c>
    </row>
    <row r="11" spans="1:30" ht="15" customHeight="1" x14ac:dyDescent="0.25">
      <c r="A11" s="1272"/>
      <c r="B11" s="1275"/>
      <c r="C11" s="1275"/>
      <c r="D11" s="1275"/>
      <c r="E11" s="1275"/>
      <c r="F11" s="1275"/>
      <c r="G11" s="1275"/>
      <c r="H11" s="1275"/>
      <c r="I11" s="1572"/>
      <c r="J11" s="1283"/>
      <c r="K11" s="1284"/>
      <c r="L11" s="1871"/>
      <c r="M11" s="83"/>
      <c r="N11" s="82"/>
      <c r="O11" s="503"/>
      <c r="P11" s="504"/>
      <c r="Q11" s="503"/>
      <c r="R11" s="503"/>
      <c r="S11" s="50">
        <v>0.6</v>
      </c>
      <c r="T11" s="503"/>
      <c r="U11" s="503"/>
      <c r="V11" s="503"/>
      <c r="W11" s="579"/>
      <c r="X11" s="579"/>
      <c r="Z11" s="157"/>
    </row>
    <row r="12" spans="1:30" ht="16.149999999999999" customHeight="1" x14ac:dyDescent="0.2">
      <c r="A12" s="1872" t="s">
        <v>177</v>
      </c>
      <c r="B12" s="1873"/>
      <c r="C12" s="1873"/>
      <c r="D12" s="1873"/>
      <c r="E12" s="1873"/>
      <c r="F12" s="1873"/>
      <c r="G12" s="1873"/>
      <c r="H12" s="1873"/>
      <c r="I12" s="1873"/>
      <c r="J12" s="333"/>
      <c r="K12" s="333"/>
      <c r="L12" s="334"/>
      <c r="M12" s="104"/>
      <c r="N12" s="178" t="s">
        <v>234</v>
      </c>
      <c r="O12" s="41">
        <f>O14+O26</f>
        <v>12</v>
      </c>
      <c r="P12" s="41">
        <f>P14+P26</f>
        <v>0</v>
      </c>
      <c r="Q12" s="41">
        <f>Q14+Q26</f>
        <v>0</v>
      </c>
      <c r="R12" s="191">
        <f>(P12+Q12)/O12</f>
        <v>0</v>
      </c>
      <c r="S12" s="41">
        <f>COUNTIF(S14:S27,"Y")</f>
        <v>0</v>
      </c>
      <c r="T12" s="41">
        <f>COUNTA(S14:S26)</f>
        <v>2</v>
      </c>
      <c r="U12" s="41">
        <f>COUNTIF(U14:U26,"true")</f>
        <v>0</v>
      </c>
      <c r="V12" s="41">
        <f>V14+V26</f>
        <v>0</v>
      </c>
      <c r="W12" s="8"/>
      <c r="X12" s="8"/>
    </row>
    <row r="13" spans="1:30" ht="16.5" customHeight="1" x14ac:dyDescent="0.2">
      <c r="A13" s="1857"/>
      <c r="B13" s="1858"/>
      <c r="C13" s="1858"/>
      <c r="D13" s="1858"/>
      <c r="E13" s="1858"/>
      <c r="F13" s="1858"/>
      <c r="G13" s="1858"/>
      <c r="H13" s="1858"/>
      <c r="I13" s="1858"/>
      <c r="J13" s="333"/>
      <c r="K13" s="333"/>
      <c r="L13" s="335"/>
      <c r="M13" s="104"/>
      <c r="N13" s="179"/>
      <c r="V13" s="4"/>
      <c r="W13" s="4"/>
      <c r="X13" s="4"/>
    </row>
    <row r="14" spans="1:30" ht="16.5" customHeight="1" x14ac:dyDescent="0.2">
      <c r="A14" s="1825">
        <v>1</v>
      </c>
      <c r="B14" s="1845" t="s">
        <v>497</v>
      </c>
      <c r="C14" s="1845"/>
      <c r="D14" s="1845"/>
      <c r="E14" s="1845"/>
      <c r="F14" s="1845"/>
      <c r="G14" s="1845"/>
      <c r="H14" s="1845"/>
      <c r="I14" s="1846"/>
      <c r="J14" s="1151">
        <f>R14</f>
        <v>0</v>
      </c>
      <c r="K14" s="1495"/>
      <c r="L14" s="1828" t="str">
        <f>IF(J14&lt;0.6,"&lt;&lt; Insufficient control features","")</f>
        <v>&lt;&lt; Insufficient control features</v>
      </c>
      <c r="M14" s="105"/>
      <c r="N14" s="180" t="s">
        <v>236</v>
      </c>
      <c r="O14" s="47">
        <f>COUNTA(O17:O23)</f>
        <v>3</v>
      </c>
      <c r="P14" s="174">
        <f>IF(U14=TRUE,0,SUM(P17:P23)-V14)</f>
        <v>0</v>
      </c>
      <c r="Q14" s="13">
        <f>IF(U14=TRUE,O14,COUNTIF(Q17:Q23,TRUE))</f>
        <v>0</v>
      </c>
      <c r="R14" s="192">
        <f>IF(O14=Q14,1,ROUNDUP((P14+Q14)/O14,2))</f>
        <v>0</v>
      </c>
      <c r="S14" s="13" t="str">
        <f>IF(R14&gt;=$S$11,"Y","N")</f>
        <v>N</v>
      </c>
      <c r="U14" s="34"/>
      <c r="V14" s="43">
        <f>COUNTIF(V16:V23,"TRUE")</f>
        <v>0</v>
      </c>
      <c r="W14" s="210" t="str">
        <f>W17&amp;W19&amp;W22</f>
        <v/>
      </c>
      <c r="X14" s="210" t="str">
        <f>X17&amp;X19&amp;X22</f>
        <v xml:space="preserve">GR1.1, GR1.2, GR1.3, </v>
      </c>
      <c r="Y14" s="2" t="s">
        <v>338</v>
      </c>
    </row>
    <row r="15" spans="1:30" ht="16.5" customHeight="1" x14ac:dyDescent="0.2">
      <c r="A15" s="1826"/>
      <c r="B15" s="1847"/>
      <c r="C15" s="1847"/>
      <c r="D15" s="1847"/>
      <c r="E15" s="1847"/>
      <c r="F15" s="1847"/>
      <c r="G15" s="1847"/>
      <c r="H15" s="1847"/>
      <c r="I15" s="1848"/>
      <c r="J15" s="1393"/>
      <c r="K15" s="1496"/>
      <c r="L15" s="1829"/>
      <c r="M15" s="105"/>
      <c r="N15" s="181"/>
      <c r="O15" s="4"/>
      <c r="U15" s="4"/>
      <c r="V15" s="4"/>
      <c r="W15" s="4"/>
      <c r="X15" s="4"/>
    </row>
    <row r="16" spans="1:30" ht="16.5" customHeight="1" x14ac:dyDescent="0.2">
      <c r="A16" s="1827"/>
      <c r="B16" s="1849"/>
      <c r="C16" s="1849"/>
      <c r="D16" s="1849"/>
      <c r="E16" s="1849"/>
      <c r="F16" s="1849"/>
      <c r="G16" s="1849"/>
      <c r="H16" s="1849"/>
      <c r="I16" s="1850"/>
      <c r="J16" s="1395"/>
      <c r="K16" s="1497"/>
      <c r="L16" s="1830"/>
      <c r="M16" s="105"/>
      <c r="N16" s="181"/>
      <c r="U16" s="4"/>
      <c r="V16" s="7"/>
      <c r="W16" s="7"/>
      <c r="X16" s="7"/>
    </row>
    <row r="17" spans="1:29" ht="16.5" customHeight="1" x14ac:dyDescent="0.2">
      <c r="A17" s="1831">
        <v>1.1000000000000001</v>
      </c>
      <c r="B17" s="1567" t="s">
        <v>11</v>
      </c>
      <c r="C17" s="1567"/>
      <c r="D17" s="1567"/>
      <c r="E17" s="1567"/>
      <c r="F17" s="1567"/>
      <c r="G17" s="1567"/>
      <c r="H17" s="1567"/>
      <c r="I17" s="1756"/>
      <c r="J17" s="343"/>
      <c r="K17" s="344"/>
      <c r="L17" s="1844"/>
      <c r="M17" s="106"/>
      <c r="N17" s="182" t="s">
        <v>716</v>
      </c>
      <c r="O17" s="27" t="b">
        <v>0</v>
      </c>
      <c r="P17" s="230">
        <f>IF(O17=TRUE,1,0)</f>
        <v>0</v>
      </c>
      <c r="U17" s="4"/>
      <c r="V17" s="152" t="str">
        <f>IF(AND(O17=TRUE,Q17=TRUE),TRUE,"")</f>
        <v/>
      </c>
      <c r="W17" s="552" t="str">
        <f>IF(OR(Q17=TRUE,R17="NA"),CONCATENATE(N17," "),"")</f>
        <v/>
      </c>
      <c r="X17" s="562" t="str">
        <f>IF(OR(O17=TRUE,Q17=TRUE,R17="NA"),"",CONCATENATE(N17," "))</f>
        <v xml:space="preserve">GR1.1, </v>
      </c>
      <c r="Y17" s="2" t="s">
        <v>941</v>
      </c>
    </row>
    <row r="18" spans="1:29" ht="16.5" customHeight="1" x14ac:dyDescent="0.2">
      <c r="A18" s="1494"/>
      <c r="B18" s="1483"/>
      <c r="C18" s="1483"/>
      <c r="D18" s="1483"/>
      <c r="E18" s="1483"/>
      <c r="F18" s="1483"/>
      <c r="G18" s="1483"/>
      <c r="H18" s="1483"/>
      <c r="I18" s="1687"/>
      <c r="J18" s="364"/>
      <c r="K18" s="385"/>
      <c r="L18" s="1824"/>
      <c r="M18" s="106"/>
      <c r="N18" s="183"/>
      <c r="O18" s="27"/>
      <c r="P18" s="25"/>
      <c r="U18" s="4"/>
      <c r="V18" s="4"/>
      <c r="W18" s="4"/>
      <c r="X18" s="4"/>
    </row>
    <row r="19" spans="1:29" ht="16.5" customHeight="1" x14ac:dyDescent="0.2">
      <c r="A19" s="1492">
        <v>1.2</v>
      </c>
      <c r="B19" s="1126" t="s">
        <v>1431</v>
      </c>
      <c r="C19" s="1126"/>
      <c r="D19" s="1126"/>
      <c r="E19" s="1126"/>
      <c r="F19" s="1126"/>
      <c r="G19" s="1126"/>
      <c r="H19" s="1126"/>
      <c r="I19" s="1127"/>
      <c r="J19" s="348"/>
      <c r="K19" s="349"/>
      <c r="L19" s="1824"/>
      <c r="M19" s="106"/>
      <c r="N19" s="182" t="s">
        <v>717</v>
      </c>
      <c r="O19" s="27" t="b">
        <v>0</v>
      </c>
      <c r="P19" s="230">
        <f>IF(O19=TRUE,1,0)</f>
        <v>0</v>
      </c>
      <c r="U19" s="4"/>
      <c r="V19" s="4"/>
      <c r="W19" s="552" t="str">
        <f>IF(OR(Q19=TRUE,R19="NA"),CONCATENATE(N19," "),"")</f>
        <v/>
      </c>
      <c r="X19" s="562" t="str">
        <f>IF(OR(O19=TRUE,Q19=TRUE,R19="NA"),"",CONCATENATE(N19," "))</f>
        <v xml:space="preserve">GR1.2, </v>
      </c>
    </row>
    <row r="20" spans="1:29" x14ac:dyDescent="0.2">
      <c r="A20" s="1493"/>
      <c r="B20" s="1386"/>
      <c r="C20" s="1386"/>
      <c r="D20" s="1386"/>
      <c r="E20" s="1386"/>
      <c r="F20" s="1386"/>
      <c r="G20" s="1386"/>
      <c r="H20" s="1386"/>
      <c r="I20" s="1597"/>
      <c r="J20" s="129"/>
      <c r="K20" s="7"/>
      <c r="L20" s="1824"/>
      <c r="M20" s="106"/>
      <c r="N20" s="182"/>
      <c r="O20" s="27"/>
      <c r="P20" s="230"/>
      <c r="U20" s="4"/>
      <c r="V20" s="4"/>
      <c r="W20" s="552"/>
      <c r="X20" s="562"/>
    </row>
    <row r="21" spans="1:29" ht="16.5" customHeight="1" x14ac:dyDescent="0.2">
      <c r="A21" s="1494"/>
      <c r="B21" s="1387"/>
      <c r="C21" s="1387"/>
      <c r="D21" s="1387"/>
      <c r="E21" s="1387"/>
      <c r="F21" s="1387"/>
      <c r="G21" s="1387"/>
      <c r="H21" s="1387"/>
      <c r="I21" s="1391"/>
      <c r="J21" s="386"/>
      <c r="K21" s="387"/>
      <c r="L21" s="1824"/>
      <c r="M21" s="106"/>
      <c r="N21" s="182"/>
      <c r="O21" s="27"/>
      <c r="P21" s="25"/>
      <c r="U21" s="4"/>
      <c r="V21" s="4"/>
      <c r="W21" s="4"/>
      <c r="X21" s="4"/>
    </row>
    <row r="22" spans="1:29" ht="16.5" customHeight="1" x14ac:dyDescent="0.2">
      <c r="A22" s="1493">
        <v>1.3</v>
      </c>
      <c r="B22" s="1209" t="s">
        <v>178</v>
      </c>
      <c r="C22" s="1209"/>
      <c r="D22" s="1209"/>
      <c r="E22" s="1209"/>
      <c r="F22" s="1209"/>
      <c r="G22" s="1209"/>
      <c r="H22" s="1209"/>
      <c r="I22" s="1210"/>
      <c r="J22" s="352"/>
      <c r="K22" s="7"/>
      <c r="L22" s="1817"/>
      <c r="M22" s="106"/>
      <c r="N22" s="182" t="s">
        <v>718</v>
      </c>
      <c r="O22" s="27" t="b">
        <v>0</v>
      </c>
      <c r="P22" s="230">
        <f>IF(O22=TRUE,1,0)</f>
        <v>0</v>
      </c>
      <c r="U22" s="4"/>
      <c r="V22" s="4"/>
      <c r="W22" s="552" t="str">
        <f>IF(OR(Q22=TRUE,R22="NA"),CONCATENATE(N22," "),"")</f>
        <v/>
      </c>
      <c r="X22" s="562" t="str">
        <f>IF(OR(O22=TRUE,Q22=TRUE,R22="NA"),"",CONCATENATE(N22," "))</f>
        <v xml:space="preserve">GR1.3, </v>
      </c>
    </row>
    <row r="23" spans="1:29" ht="16.5" customHeight="1" x14ac:dyDescent="0.2">
      <c r="A23" s="1494"/>
      <c r="B23" s="1483"/>
      <c r="C23" s="1483"/>
      <c r="D23" s="1483"/>
      <c r="E23" s="1483"/>
      <c r="F23" s="1483"/>
      <c r="G23" s="1483"/>
      <c r="H23" s="1483"/>
      <c r="I23" s="1687"/>
      <c r="J23" s="386"/>
      <c r="K23" s="387"/>
      <c r="L23" s="1824"/>
      <c r="M23" s="106"/>
      <c r="N23" s="183"/>
      <c r="O23" s="27"/>
      <c r="P23" s="25"/>
      <c r="U23" s="4"/>
    </row>
    <row r="24" spans="1:29" ht="16.5" customHeight="1" x14ac:dyDescent="0.2">
      <c r="A24" s="1348">
        <v>1.4</v>
      </c>
      <c r="B24" s="1240" t="s">
        <v>464</v>
      </c>
      <c r="C24" s="1240"/>
      <c r="D24" s="1240"/>
      <c r="E24" s="1240"/>
      <c r="F24" s="1240"/>
      <c r="G24" s="1240"/>
      <c r="H24" s="1240"/>
      <c r="I24" s="1241"/>
      <c r="J24" s="1143" t="s">
        <v>450</v>
      </c>
      <c r="K24" s="1144"/>
      <c r="L24" s="1124"/>
      <c r="M24" s="107"/>
      <c r="N24" s="184"/>
      <c r="U24" s="4"/>
      <c r="AC24" s="511"/>
    </row>
    <row r="25" spans="1:29" ht="16.5" customHeight="1" thickBot="1" x14ac:dyDescent="0.25">
      <c r="A25" s="1588"/>
      <c r="B25" s="1242"/>
      <c r="C25" s="1242"/>
      <c r="D25" s="1242"/>
      <c r="E25" s="1242"/>
      <c r="F25" s="1242"/>
      <c r="G25" s="1242"/>
      <c r="H25" s="1242"/>
      <c r="I25" s="1243"/>
      <c r="J25" s="1145"/>
      <c r="K25" s="1146"/>
      <c r="L25" s="1734"/>
      <c r="M25" s="107"/>
      <c r="N25" s="184"/>
      <c r="U25" s="4"/>
      <c r="AC25" s="511"/>
    </row>
    <row r="26" spans="1:29" ht="16.5" customHeight="1" x14ac:dyDescent="0.2">
      <c r="A26" s="1874">
        <v>2</v>
      </c>
      <c r="B26" s="1820" t="s">
        <v>454</v>
      </c>
      <c r="C26" s="1820"/>
      <c r="D26" s="1820"/>
      <c r="E26" s="1820"/>
      <c r="F26" s="1820"/>
      <c r="G26" s="1820"/>
      <c r="H26" s="1820"/>
      <c r="I26" s="1821"/>
      <c r="J26" s="1176">
        <f>R26</f>
        <v>0</v>
      </c>
      <c r="K26" s="1521"/>
      <c r="L26" s="1851" t="str">
        <f>IF(J26&lt;0.6,"&lt;&lt; Insufficient control features","")</f>
        <v>&lt;&lt; Insufficient control features</v>
      </c>
      <c r="M26" s="105"/>
      <c r="N26" s="180" t="s">
        <v>236</v>
      </c>
      <c r="O26" s="47">
        <f>COUNTA(O28:O73)</f>
        <v>9</v>
      </c>
      <c r="P26" s="174">
        <f>IF(U26=TRUE,0,SUM(P28:P73)-V26)</f>
        <v>0</v>
      </c>
      <c r="Q26" s="13">
        <f>IF(U26=TRUE,O26,COUNTIF(Q28:Q73,TRUE))</f>
        <v>0</v>
      </c>
      <c r="R26" s="192">
        <f>IF(O26=Q26,1,ROUNDUP((P26+Q26)/O26,2))</f>
        <v>0</v>
      </c>
      <c r="S26" s="13" t="str">
        <f>IF(R26&gt;=$S$11,"Y","N")</f>
        <v>N</v>
      </c>
      <c r="U26" s="34"/>
      <c r="V26" s="13">
        <f>COUNTIF(V28:V73,"TRUE")</f>
        <v>0</v>
      </c>
      <c r="W26" s="662" t="str">
        <f>W28&amp;W33&amp;W42&amp;W54&amp;W56&amp;W60&amp;W66&amp;W69&amp;W72</f>
        <v/>
      </c>
      <c r="X26" s="662" t="str">
        <f>X28&amp;X33&amp;X42&amp;X54&amp;X56&amp;X60&amp;X66&amp;X69&amp;X72</f>
        <v xml:space="preserve">GR2.1, GR2.2, GR2.3a, GR2.3bi, GR2.3bii, GR2.3c, GR2.4, GR2.5, GR2.6, </v>
      </c>
    </row>
    <row r="27" spans="1:29" ht="16.5" customHeight="1" x14ac:dyDescent="0.2">
      <c r="A27" s="1827"/>
      <c r="B27" s="1822"/>
      <c r="C27" s="1822"/>
      <c r="D27" s="1822"/>
      <c r="E27" s="1822"/>
      <c r="F27" s="1822"/>
      <c r="G27" s="1822"/>
      <c r="H27" s="1822"/>
      <c r="I27" s="1823"/>
      <c r="J27" s="1395"/>
      <c r="K27" s="1497"/>
      <c r="L27" s="1830"/>
      <c r="M27" s="105"/>
      <c r="N27" s="181"/>
      <c r="O27" s="4"/>
      <c r="U27" s="4"/>
    </row>
    <row r="28" spans="1:29" ht="16.5" customHeight="1" x14ac:dyDescent="0.2">
      <c r="A28" s="342" t="s">
        <v>180</v>
      </c>
      <c r="B28" s="378" t="s">
        <v>179</v>
      </c>
      <c r="C28" s="379"/>
      <c r="D28" s="379"/>
      <c r="E28" s="379"/>
      <c r="F28" s="379"/>
      <c r="G28" s="379"/>
      <c r="H28" s="379"/>
      <c r="I28" s="380"/>
      <c r="J28" s="343"/>
      <c r="K28" s="344"/>
      <c r="L28" s="1815"/>
      <c r="M28" s="106"/>
      <c r="N28" s="182" t="s">
        <v>719</v>
      </c>
      <c r="O28" s="27" t="b">
        <v>0</v>
      </c>
      <c r="P28" s="230">
        <f>IF(O28=TRUE,1,0)</f>
        <v>0</v>
      </c>
      <c r="U28" s="4"/>
      <c r="V28" s="4"/>
      <c r="W28" s="552" t="str">
        <f>IF(OR(Q28=TRUE,R28="NA"),CONCATENATE(N28," "),"")</f>
        <v/>
      </c>
      <c r="X28" s="562" t="str">
        <f>IF(OR(O28=TRUE,Q28=TRUE,R28="NA"),"",CONCATENATE(N28," "))</f>
        <v xml:space="preserve">GR2.1, </v>
      </c>
    </row>
    <row r="29" spans="1:29" ht="16.5" customHeight="1" x14ac:dyDescent="0.2">
      <c r="A29" s="1818"/>
      <c r="B29" s="1167" t="s">
        <v>0</v>
      </c>
      <c r="C29" s="1702" t="s">
        <v>288</v>
      </c>
      <c r="D29" s="1702"/>
      <c r="E29" s="1702"/>
      <c r="F29" s="1702"/>
      <c r="G29" s="1702"/>
      <c r="H29" s="1702"/>
      <c r="I29" s="1859"/>
      <c r="J29" s="346"/>
      <c r="K29" s="347"/>
      <c r="L29" s="1816"/>
      <c r="M29" s="106"/>
      <c r="N29" s="182"/>
      <c r="O29" s="27"/>
      <c r="P29" s="25"/>
      <c r="U29" s="4"/>
      <c r="V29" s="4"/>
      <c r="W29" s="4"/>
      <c r="X29" s="4"/>
    </row>
    <row r="30" spans="1:29" ht="16.5" customHeight="1" x14ac:dyDescent="0.2">
      <c r="A30" s="1818"/>
      <c r="B30" s="1167"/>
      <c r="C30" s="1702"/>
      <c r="D30" s="1702"/>
      <c r="E30" s="1702"/>
      <c r="F30" s="1702"/>
      <c r="G30" s="1702"/>
      <c r="H30" s="1702"/>
      <c r="I30" s="1859"/>
      <c r="J30" s="346"/>
      <c r="K30" s="347"/>
      <c r="L30" s="1816"/>
      <c r="M30" s="106"/>
      <c r="N30" s="182"/>
      <c r="O30" s="27"/>
      <c r="P30" s="25"/>
      <c r="U30" s="4"/>
      <c r="V30" s="4"/>
      <c r="W30" s="4"/>
      <c r="X30" s="4"/>
    </row>
    <row r="31" spans="1:29" ht="16.5" customHeight="1" x14ac:dyDescent="0.2">
      <c r="A31" s="1818"/>
      <c r="B31" s="1167" t="s">
        <v>1</v>
      </c>
      <c r="C31" s="1209" t="s">
        <v>181</v>
      </c>
      <c r="D31" s="1209"/>
      <c r="E31" s="1209"/>
      <c r="F31" s="1209"/>
      <c r="G31" s="1209"/>
      <c r="H31" s="1209"/>
      <c r="I31" s="1210"/>
      <c r="J31" s="346"/>
      <c r="K31" s="347"/>
      <c r="L31" s="1816"/>
      <c r="M31" s="106"/>
      <c r="N31" s="182"/>
      <c r="O31" s="27"/>
      <c r="P31" s="25"/>
      <c r="U31" s="4"/>
      <c r="V31" s="4"/>
      <c r="W31" s="4"/>
      <c r="X31" s="4"/>
    </row>
    <row r="32" spans="1:29" ht="16.5" customHeight="1" x14ac:dyDescent="0.2">
      <c r="A32" s="1819"/>
      <c r="B32" s="1196"/>
      <c r="C32" s="1483"/>
      <c r="D32" s="1483"/>
      <c r="E32" s="1483"/>
      <c r="F32" s="1483"/>
      <c r="G32" s="1483"/>
      <c r="H32" s="1483"/>
      <c r="I32" s="1687"/>
      <c r="J32" s="350"/>
      <c r="K32" s="351"/>
      <c r="L32" s="1817"/>
      <c r="M32" s="106"/>
      <c r="N32" s="182"/>
      <c r="O32" s="27"/>
      <c r="P32" s="25"/>
      <c r="U32" s="4"/>
      <c r="V32" s="4"/>
      <c r="W32" s="4"/>
      <c r="X32" s="4"/>
    </row>
    <row r="33" spans="1:26" ht="16.5" customHeight="1" x14ac:dyDescent="0.2">
      <c r="A33" s="1492">
        <v>2.2000000000000002</v>
      </c>
      <c r="B33" s="1240" t="s">
        <v>182</v>
      </c>
      <c r="C33" s="1240"/>
      <c r="D33" s="1240"/>
      <c r="E33" s="1240"/>
      <c r="F33" s="1240"/>
      <c r="G33" s="1240"/>
      <c r="H33" s="1240"/>
      <c r="I33" s="1241"/>
      <c r="J33" s="358"/>
      <c r="K33" s="359"/>
      <c r="L33" s="1860"/>
      <c r="M33" s="106"/>
      <c r="N33" s="182" t="s">
        <v>720</v>
      </c>
      <c r="O33" s="27" t="b">
        <v>0</v>
      </c>
      <c r="P33" s="230">
        <f>IF(O33=TRUE,1,0)</f>
        <v>0</v>
      </c>
      <c r="U33" s="4"/>
      <c r="V33" s="4"/>
      <c r="W33" s="552" t="str">
        <f>IF(OR(Q33=TRUE,R33="NA"),CONCATENATE(N33," "),"")</f>
        <v/>
      </c>
      <c r="X33" s="562" t="str">
        <f>IF(OR(O33=TRUE,Q33=TRUE,R33="NA"),"",CONCATENATE(N33," "))</f>
        <v xml:space="preserve">GR2.2, </v>
      </c>
    </row>
    <row r="34" spans="1:26" ht="16.5" customHeight="1" x14ac:dyDescent="0.2">
      <c r="A34" s="1493"/>
      <c r="B34" s="1209"/>
      <c r="C34" s="1209"/>
      <c r="D34" s="1209"/>
      <c r="E34" s="1209"/>
      <c r="F34" s="1209"/>
      <c r="G34" s="1209"/>
      <c r="H34" s="1209"/>
      <c r="I34" s="1210"/>
      <c r="J34" s="346"/>
      <c r="K34" s="347"/>
      <c r="L34" s="1816"/>
      <c r="M34" s="106"/>
      <c r="N34" s="182"/>
      <c r="O34" s="27"/>
      <c r="P34" s="25"/>
      <c r="U34" s="4"/>
      <c r="V34" s="4"/>
      <c r="W34" s="4"/>
      <c r="X34" s="4"/>
    </row>
    <row r="35" spans="1:26" ht="16.5" customHeight="1" x14ac:dyDescent="0.2">
      <c r="A35" s="345"/>
      <c r="B35" s="926" t="s">
        <v>1428</v>
      </c>
      <c r="C35" s="356"/>
      <c r="D35" s="356"/>
      <c r="E35" s="356"/>
      <c r="F35" s="356"/>
      <c r="G35" s="356"/>
      <c r="H35" s="356"/>
      <c r="I35" s="414"/>
      <c r="J35" s="347"/>
      <c r="K35" s="347"/>
      <c r="L35" s="1816"/>
      <c r="M35" s="106"/>
      <c r="N35" s="182"/>
      <c r="O35" s="27"/>
      <c r="P35" s="25"/>
      <c r="U35" s="4"/>
      <c r="V35" s="4"/>
      <c r="W35" s="4"/>
      <c r="X35" s="4"/>
    </row>
    <row r="36" spans="1:26" ht="16.5" customHeight="1" x14ac:dyDescent="0.2">
      <c r="A36" s="1493"/>
      <c r="B36" s="1167"/>
      <c r="C36" s="1386" t="s">
        <v>498</v>
      </c>
      <c r="D36" s="1386"/>
      <c r="E36" s="1386"/>
      <c r="F36" s="1386"/>
      <c r="G36" s="1386"/>
      <c r="H36" s="1386"/>
      <c r="I36" s="1597"/>
      <c r="J36" s="352"/>
      <c r="K36" s="7"/>
      <c r="L36" s="1816"/>
      <c r="M36" s="106"/>
      <c r="N36" s="182"/>
      <c r="O36" s="27"/>
      <c r="P36" s="25"/>
      <c r="U36" s="4"/>
      <c r="V36" s="4"/>
      <c r="W36" s="4"/>
      <c r="X36" s="4"/>
    </row>
    <row r="37" spans="1:26" ht="16.5" customHeight="1" x14ac:dyDescent="0.2">
      <c r="A37" s="1493"/>
      <c r="B37" s="1167"/>
      <c r="C37" s="1386"/>
      <c r="D37" s="1386"/>
      <c r="E37" s="1386"/>
      <c r="F37" s="1386"/>
      <c r="G37" s="1386"/>
      <c r="H37" s="1386"/>
      <c r="I37" s="1597"/>
      <c r="J37" s="346"/>
      <c r="K37" s="347"/>
      <c r="L37" s="1816"/>
      <c r="M37" s="106"/>
      <c r="N37" s="182"/>
      <c r="O37" s="27"/>
      <c r="P37" s="25"/>
      <c r="U37" s="4"/>
      <c r="V37" s="4"/>
      <c r="W37" s="4"/>
      <c r="X37" s="4"/>
    </row>
    <row r="38" spans="1:26" ht="16.5" customHeight="1" x14ac:dyDescent="0.2">
      <c r="A38" s="1493"/>
      <c r="B38" s="1167"/>
      <c r="C38" s="1386"/>
      <c r="D38" s="1386"/>
      <c r="E38" s="1386"/>
      <c r="F38" s="1386"/>
      <c r="G38" s="1386"/>
      <c r="H38" s="1386"/>
      <c r="I38" s="1597"/>
      <c r="J38" s="346"/>
      <c r="K38" s="347"/>
      <c r="L38" s="1816"/>
      <c r="M38" s="106"/>
      <c r="N38" s="182"/>
      <c r="O38" s="27"/>
      <c r="P38" s="25"/>
      <c r="U38" s="4"/>
      <c r="V38" s="4"/>
      <c r="W38" s="4"/>
      <c r="X38" s="4"/>
    </row>
    <row r="39" spans="1:26" ht="18.600000000000001" customHeight="1" x14ac:dyDescent="0.2">
      <c r="A39" s="382"/>
      <c r="B39" s="383"/>
      <c r="C39" s="1483" t="s">
        <v>445</v>
      </c>
      <c r="D39" s="1483"/>
      <c r="E39" s="1483"/>
      <c r="F39" s="1483"/>
      <c r="G39" s="1483"/>
      <c r="H39" s="1483"/>
      <c r="I39" s="1687"/>
      <c r="J39" s="384"/>
      <c r="K39" s="360"/>
      <c r="L39" s="1817"/>
      <c r="M39" s="106"/>
      <c r="N39" s="182"/>
      <c r="O39" s="27"/>
      <c r="P39" s="25"/>
      <c r="U39" s="4"/>
      <c r="V39" s="4"/>
      <c r="W39" s="4"/>
      <c r="X39" s="4"/>
    </row>
    <row r="40" spans="1:26" ht="16.5" customHeight="1" x14ac:dyDescent="0.2">
      <c r="A40" s="1492">
        <v>2.2999999999999998</v>
      </c>
      <c r="B40" s="1240" t="s">
        <v>183</v>
      </c>
      <c r="C40" s="1240"/>
      <c r="D40" s="1240"/>
      <c r="E40" s="1240"/>
      <c r="F40" s="1240"/>
      <c r="G40" s="1240"/>
      <c r="H40" s="1240"/>
      <c r="I40" s="1241"/>
      <c r="J40" s="359"/>
      <c r="K40" s="359"/>
      <c r="L40" s="1860"/>
      <c r="M40" s="106"/>
      <c r="N40" s="182"/>
      <c r="O40" s="27"/>
      <c r="P40" s="25"/>
      <c r="U40" s="4"/>
      <c r="V40" s="4"/>
      <c r="W40" s="4"/>
      <c r="X40" s="4"/>
    </row>
    <row r="41" spans="1:26" ht="16.5" customHeight="1" x14ac:dyDescent="0.2">
      <c r="A41" s="1493"/>
      <c r="B41" s="1209"/>
      <c r="C41" s="1209"/>
      <c r="D41" s="1209"/>
      <c r="E41" s="1209"/>
      <c r="F41" s="1209"/>
      <c r="G41" s="1209"/>
      <c r="H41" s="1209"/>
      <c r="I41" s="1210"/>
      <c r="J41" s="347"/>
      <c r="K41" s="347"/>
      <c r="L41" s="1816"/>
      <c r="M41" s="106"/>
      <c r="N41" s="182"/>
      <c r="O41" s="27"/>
      <c r="P41" s="25"/>
      <c r="U41" s="4"/>
      <c r="V41" s="4"/>
      <c r="W41" s="4"/>
      <c r="X41" s="4"/>
    </row>
    <row r="42" spans="1:26" ht="16.5" customHeight="1" x14ac:dyDescent="0.2">
      <c r="A42" s="1818"/>
      <c r="B42" s="1167" t="s">
        <v>0</v>
      </c>
      <c r="C42" s="1386" t="s">
        <v>1055</v>
      </c>
      <c r="D42" s="1386"/>
      <c r="E42" s="1386"/>
      <c r="F42" s="1386"/>
      <c r="G42" s="1386"/>
      <c r="H42" s="1386"/>
      <c r="I42" s="1597"/>
      <c r="J42" s="352"/>
      <c r="K42" s="7"/>
      <c r="L42" s="1816"/>
      <c r="M42" s="106"/>
      <c r="N42" s="182" t="s">
        <v>721</v>
      </c>
      <c r="O42" s="27" t="b">
        <v>0</v>
      </c>
      <c r="P42" s="230">
        <f>IF(O42=TRUE,1,0)</f>
        <v>0</v>
      </c>
      <c r="U42" s="4"/>
      <c r="V42" s="4"/>
      <c r="W42" s="552" t="str">
        <f>IF(OR(Q42=TRUE,R42="NA"),CONCATENATE(N42," "),"")</f>
        <v/>
      </c>
      <c r="X42" s="562" t="str">
        <f>IF(OR(O42=TRUE,Q42=TRUE,R42="NA"),"",CONCATENATE(N42," "))</f>
        <v xml:space="preserve">GR2.3a, </v>
      </c>
      <c r="Y42" s="2" t="s">
        <v>945</v>
      </c>
    </row>
    <row r="43" spans="1:26" ht="16.5" customHeight="1" x14ac:dyDescent="0.2">
      <c r="A43" s="1818"/>
      <c r="B43" s="1167"/>
      <c r="C43" s="1386"/>
      <c r="D43" s="1386"/>
      <c r="E43" s="1386"/>
      <c r="F43" s="1386"/>
      <c r="G43" s="1386"/>
      <c r="H43" s="1386"/>
      <c r="I43" s="1597"/>
      <c r="J43" s="346"/>
      <c r="K43" s="347"/>
      <c r="L43" s="1816"/>
      <c r="M43" s="106"/>
      <c r="N43" s="182"/>
      <c r="O43" s="27"/>
      <c r="P43" s="25"/>
      <c r="U43" s="4"/>
      <c r="V43" s="4"/>
      <c r="W43" s="4"/>
      <c r="X43" s="4"/>
    </row>
    <row r="44" spans="1:26" ht="16.5" customHeight="1" x14ac:dyDescent="0.2">
      <c r="A44" s="1818"/>
      <c r="B44" s="1167"/>
      <c r="C44" s="1386"/>
      <c r="D44" s="1386"/>
      <c r="E44" s="1386"/>
      <c r="F44" s="1386"/>
      <c r="G44" s="1386"/>
      <c r="H44" s="1386"/>
      <c r="I44" s="1597"/>
      <c r="J44" s="346"/>
      <c r="K44" s="347"/>
      <c r="L44" s="1816"/>
      <c r="M44" s="106"/>
      <c r="N44" s="182"/>
      <c r="O44" s="27"/>
      <c r="P44" s="25"/>
      <c r="U44" s="4"/>
      <c r="V44" s="4"/>
      <c r="W44" s="4"/>
      <c r="X44" s="4"/>
    </row>
    <row r="45" spans="1:26" ht="11.25" customHeight="1" x14ac:dyDescent="0.2">
      <c r="A45" s="1818"/>
      <c r="B45" s="1167"/>
      <c r="C45" s="1386"/>
      <c r="D45" s="1386"/>
      <c r="E45" s="1386"/>
      <c r="F45" s="1386"/>
      <c r="G45" s="1386"/>
      <c r="H45" s="1386"/>
      <c r="I45" s="1597"/>
      <c r="J45" s="346"/>
      <c r="K45" s="347"/>
      <c r="L45" s="1816"/>
      <c r="M45" s="106"/>
      <c r="N45" s="182"/>
      <c r="O45" s="27"/>
      <c r="P45" s="25"/>
      <c r="U45" s="4"/>
      <c r="V45" s="4"/>
      <c r="W45" s="4"/>
      <c r="X45" s="4"/>
    </row>
    <row r="46" spans="1:26" ht="29.25" customHeight="1" x14ac:dyDescent="0.2">
      <c r="A46" s="354"/>
      <c r="B46" s="321"/>
      <c r="C46" s="355" t="s">
        <v>33</v>
      </c>
      <c r="D46" s="1386" t="s">
        <v>1082</v>
      </c>
      <c r="E46" s="1386"/>
      <c r="F46" s="1386"/>
      <c r="G46" s="1386"/>
      <c r="H46" s="1386"/>
      <c r="I46" s="1597"/>
      <c r="J46" s="347"/>
      <c r="K46" s="347"/>
      <c r="L46" s="622"/>
      <c r="M46" s="106"/>
      <c r="N46" s="182"/>
      <c r="O46" s="27"/>
      <c r="P46" s="25"/>
      <c r="U46" s="4"/>
      <c r="V46" s="4"/>
      <c r="W46" s="4"/>
      <c r="X46" s="4"/>
    </row>
    <row r="47" spans="1:26" ht="16.5" customHeight="1" x14ac:dyDescent="0.2">
      <c r="A47" s="354"/>
      <c r="B47" s="321"/>
      <c r="C47" s="355" t="s">
        <v>33</v>
      </c>
      <c r="D47" s="1386" t="s">
        <v>1489</v>
      </c>
      <c r="E47" s="1386"/>
      <c r="F47" s="1386"/>
      <c r="G47" s="1386"/>
      <c r="H47" s="1386"/>
      <c r="I47" s="1597"/>
      <c r="J47" s="347"/>
      <c r="K47" s="347"/>
      <c r="L47" s="622"/>
      <c r="M47" s="106"/>
      <c r="N47" s="182"/>
      <c r="O47" s="27"/>
      <c r="P47" s="25"/>
      <c r="U47" s="4"/>
      <c r="V47" s="4"/>
      <c r="W47" s="4"/>
      <c r="X47" s="4"/>
      <c r="Z47" s="914" t="s">
        <v>1299</v>
      </c>
    </row>
    <row r="48" spans="1:26" ht="28.5" customHeight="1" x14ac:dyDescent="0.2">
      <c r="A48" s="354"/>
      <c r="B48" s="321"/>
      <c r="C48" s="355"/>
      <c r="D48" s="1386"/>
      <c r="E48" s="1386"/>
      <c r="F48" s="1386"/>
      <c r="G48" s="1386"/>
      <c r="H48" s="1386"/>
      <c r="I48" s="1597"/>
      <c r="J48" s="347"/>
      <c r="K48" s="347"/>
      <c r="L48" s="622"/>
      <c r="M48" s="106"/>
      <c r="N48" s="182"/>
      <c r="O48" s="27"/>
      <c r="P48" s="25"/>
      <c r="U48" s="4"/>
      <c r="V48" s="4"/>
      <c r="W48" s="4"/>
      <c r="X48" s="4"/>
      <c r="Z48" s="18"/>
    </row>
    <row r="49" spans="1:29" ht="16.5" customHeight="1" x14ac:dyDescent="0.2">
      <c r="A49" s="354"/>
      <c r="B49" s="321"/>
      <c r="C49" s="355" t="s">
        <v>33</v>
      </c>
      <c r="D49" s="1386" t="s">
        <v>1490</v>
      </c>
      <c r="E49" s="1386"/>
      <c r="F49" s="1386"/>
      <c r="G49" s="1386"/>
      <c r="H49" s="1386"/>
      <c r="I49" s="1597"/>
      <c r="J49" s="347"/>
      <c r="K49" s="347"/>
      <c r="L49" s="622"/>
      <c r="M49" s="106"/>
      <c r="N49" s="182"/>
      <c r="O49" s="27"/>
      <c r="P49" s="25"/>
      <c r="U49" s="4"/>
      <c r="V49" s="4"/>
      <c r="W49" s="4"/>
      <c r="X49" s="4"/>
      <c r="Z49" s="1882" t="s">
        <v>1365</v>
      </c>
    </row>
    <row r="50" spans="1:29" ht="16.5" customHeight="1" x14ac:dyDescent="0.2">
      <c r="A50" s="354"/>
      <c r="B50" s="321"/>
      <c r="C50" s="355"/>
      <c r="D50" s="1386"/>
      <c r="E50" s="1386"/>
      <c r="F50" s="1386"/>
      <c r="G50" s="1386"/>
      <c r="H50" s="1386"/>
      <c r="I50" s="1597"/>
      <c r="J50" s="347"/>
      <c r="K50" s="347"/>
      <c r="L50" s="622"/>
      <c r="M50" s="106"/>
      <c r="N50" s="182"/>
      <c r="O50" s="27"/>
      <c r="P50" s="25"/>
      <c r="U50" s="4"/>
      <c r="V50" s="4"/>
      <c r="W50" s="4"/>
      <c r="X50" s="4"/>
      <c r="Z50" s="1882"/>
    </row>
    <row r="51" spans="1:29" ht="45.75" customHeight="1" x14ac:dyDescent="0.2">
      <c r="A51" s="354"/>
      <c r="B51" s="321"/>
      <c r="C51" s="355"/>
      <c r="D51" s="1386"/>
      <c r="E51" s="1386"/>
      <c r="F51" s="1386"/>
      <c r="G51" s="1386"/>
      <c r="H51" s="1386"/>
      <c r="I51" s="1597"/>
      <c r="J51" s="347"/>
      <c r="K51" s="347"/>
      <c r="L51" s="622"/>
      <c r="M51" s="106"/>
      <c r="N51" s="182"/>
      <c r="O51" s="27"/>
      <c r="P51" s="25"/>
      <c r="U51" s="4"/>
      <c r="V51" s="4"/>
      <c r="W51" s="4"/>
      <c r="X51" s="4"/>
      <c r="Z51" s="1882"/>
    </row>
    <row r="52" spans="1:29" ht="16.5" customHeight="1" x14ac:dyDescent="0.2">
      <c r="A52" s="1818"/>
      <c r="B52" s="1167" t="s">
        <v>1</v>
      </c>
      <c r="C52" s="1386" t="s">
        <v>185</v>
      </c>
      <c r="D52" s="1386"/>
      <c r="E52" s="1386"/>
      <c r="F52" s="1386"/>
      <c r="G52" s="1386"/>
      <c r="H52" s="1386"/>
      <c r="I52" s="1597"/>
      <c r="J52" s="347"/>
      <c r="K52" s="347"/>
      <c r="L52" s="1816"/>
      <c r="M52" s="106"/>
      <c r="N52" s="182"/>
      <c r="O52" s="27"/>
      <c r="P52" s="25"/>
      <c r="U52" s="4"/>
      <c r="V52" s="4"/>
      <c r="W52" s="4"/>
      <c r="X52" s="4"/>
      <c r="Z52" s="896" t="s">
        <v>1368</v>
      </c>
    </row>
    <row r="53" spans="1:29" ht="16.5" customHeight="1" x14ac:dyDescent="0.2">
      <c r="A53" s="1818"/>
      <c r="B53" s="1167"/>
      <c r="C53" s="1386"/>
      <c r="D53" s="1386"/>
      <c r="E53" s="1386"/>
      <c r="F53" s="1386"/>
      <c r="G53" s="1386"/>
      <c r="H53" s="1386"/>
      <c r="I53" s="1597"/>
      <c r="J53" s="347"/>
      <c r="K53" s="347"/>
      <c r="L53" s="1816"/>
      <c r="M53" s="106"/>
      <c r="N53" s="182"/>
      <c r="O53" s="27"/>
      <c r="P53" s="25"/>
      <c r="U53" s="4"/>
      <c r="V53" s="4"/>
      <c r="W53" s="4"/>
      <c r="X53" s="4"/>
    </row>
    <row r="54" spans="1:29" ht="16.5" customHeight="1" x14ac:dyDescent="0.2">
      <c r="A54" s="1818"/>
      <c r="B54" s="1167"/>
      <c r="C54" s="355" t="s">
        <v>54</v>
      </c>
      <c r="D54" s="1386" t="s">
        <v>1096</v>
      </c>
      <c r="E54" s="1386"/>
      <c r="F54" s="1386"/>
      <c r="G54" s="1386"/>
      <c r="H54" s="1386"/>
      <c r="I54" s="1597"/>
      <c r="J54" s="352"/>
      <c r="K54" s="7"/>
      <c r="L54" s="1816"/>
      <c r="M54" s="106"/>
      <c r="N54" s="182" t="s">
        <v>722</v>
      </c>
      <c r="O54" s="27" t="b">
        <v>0</v>
      </c>
      <c r="P54" s="230">
        <f>IF(O54=TRUE,1,0)</f>
        <v>0</v>
      </c>
      <c r="U54" s="4"/>
      <c r="V54" s="4"/>
      <c r="W54" s="552" t="str">
        <f>IF(OR(Q54=TRUE,R54="NA"),CONCATENATE(N54," "),"")</f>
        <v/>
      </c>
      <c r="X54" s="562" t="str">
        <f>IF(OR(O54=TRUE,Q54=TRUE,R54="NA"),"",CONCATENATE(N54," "))</f>
        <v xml:space="preserve">GR2.3bi, </v>
      </c>
      <c r="Y54" s="18" t="s">
        <v>949</v>
      </c>
    </row>
    <row r="55" spans="1:29" ht="16.5" customHeight="1" x14ac:dyDescent="0.2">
      <c r="A55" s="1818"/>
      <c r="B55" s="1167"/>
      <c r="C55" s="355"/>
      <c r="D55" s="1386"/>
      <c r="E55" s="1386"/>
      <c r="F55" s="1386"/>
      <c r="G55" s="1386"/>
      <c r="H55" s="1386"/>
      <c r="I55" s="1597"/>
      <c r="J55" s="352"/>
      <c r="K55" s="7"/>
      <c r="L55" s="1816"/>
      <c r="M55" s="106"/>
      <c r="N55" s="182"/>
      <c r="O55" s="27"/>
      <c r="P55" s="27"/>
      <c r="U55" s="4"/>
      <c r="V55" s="4"/>
      <c r="W55" s="7"/>
      <c r="X55" s="562"/>
    </row>
    <row r="56" spans="1:29" ht="16.5" customHeight="1" x14ac:dyDescent="0.2">
      <c r="A56" s="1818"/>
      <c r="B56" s="321"/>
      <c r="C56" s="355" t="s">
        <v>289</v>
      </c>
      <c r="D56" s="1386" t="s">
        <v>1097</v>
      </c>
      <c r="E56" s="1386"/>
      <c r="F56" s="1386"/>
      <c r="G56" s="1386"/>
      <c r="H56" s="1386"/>
      <c r="I56" s="1597"/>
      <c r="J56" s="352"/>
      <c r="K56" s="7"/>
      <c r="L56" s="1816"/>
      <c r="M56" s="106"/>
      <c r="N56" s="182" t="s">
        <v>723</v>
      </c>
      <c r="O56" s="27" t="b">
        <v>0</v>
      </c>
      <c r="P56" s="230">
        <f>IF(O56=TRUE,1,0)</f>
        <v>0</v>
      </c>
      <c r="U56" s="4"/>
      <c r="V56" s="4"/>
      <c r="W56" s="552" t="str">
        <f>IF(OR(Q56=TRUE,R56="NA"),CONCATENATE(N56," "),"")</f>
        <v/>
      </c>
      <c r="X56" s="562" t="str">
        <f>IF(OR(O56=TRUE,Q56=TRUE,R56="NA"),"",CONCATENATE(N56," "))</f>
        <v xml:space="preserve">GR2.3bii, </v>
      </c>
      <c r="Y56" s="2" t="s">
        <v>917</v>
      </c>
    </row>
    <row r="57" spans="1:29" ht="16.5" customHeight="1" x14ac:dyDescent="0.2">
      <c r="A57" s="1818"/>
      <c r="B57" s="321"/>
      <c r="C57" s="355"/>
      <c r="D57" s="1386"/>
      <c r="E57" s="1386"/>
      <c r="F57" s="1386"/>
      <c r="G57" s="1386"/>
      <c r="H57" s="1386"/>
      <c r="I57" s="1597"/>
      <c r="J57" s="352"/>
      <c r="K57" s="7"/>
      <c r="L57" s="1816"/>
      <c r="M57" s="106"/>
      <c r="N57" s="182"/>
      <c r="O57" s="27"/>
      <c r="P57" s="25"/>
      <c r="U57" s="4"/>
      <c r="V57" s="4"/>
      <c r="W57" s="4"/>
      <c r="X57" s="4"/>
    </row>
    <row r="58" spans="1:29" ht="16.5" customHeight="1" x14ac:dyDescent="0.2">
      <c r="A58" s="1818"/>
      <c r="B58" s="321"/>
      <c r="C58" s="355"/>
      <c r="D58" s="1386"/>
      <c r="E58" s="1386"/>
      <c r="F58" s="1386"/>
      <c r="G58" s="1386"/>
      <c r="H58" s="1386"/>
      <c r="I58" s="1597"/>
      <c r="J58" s="352"/>
      <c r="K58" s="7"/>
      <c r="L58" s="1816"/>
      <c r="M58" s="106"/>
      <c r="N58" s="182"/>
      <c r="O58" s="27"/>
      <c r="P58" s="25"/>
      <c r="U58" s="4"/>
      <c r="V58" s="4"/>
      <c r="W58" s="4"/>
      <c r="X58" s="4"/>
    </row>
    <row r="59" spans="1:29" ht="13.5" customHeight="1" x14ac:dyDescent="0.2">
      <c r="A59" s="1818"/>
      <c r="B59" s="321"/>
      <c r="C59" s="355"/>
      <c r="D59" s="1386"/>
      <c r="E59" s="1386"/>
      <c r="F59" s="1386"/>
      <c r="G59" s="1386"/>
      <c r="H59" s="1386"/>
      <c r="I59" s="1597"/>
      <c r="J59" s="352"/>
      <c r="K59" s="7"/>
      <c r="L59" s="1816"/>
      <c r="M59" s="106"/>
      <c r="N59" s="182"/>
      <c r="O59" s="27"/>
      <c r="P59" s="25"/>
      <c r="U59" s="4"/>
      <c r="V59" s="4"/>
      <c r="W59" s="4"/>
      <c r="X59" s="4"/>
    </row>
    <row r="60" spans="1:29" ht="16.5" customHeight="1" x14ac:dyDescent="0.2">
      <c r="A60" s="1818"/>
      <c r="B60" s="321" t="s">
        <v>184</v>
      </c>
      <c r="C60" s="1386" t="s">
        <v>499</v>
      </c>
      <c r="D60" s="1386"/>
      <c r="E60" s="1386"/>
      <c r="F60" s="1386"/>
      <c r="G60" s="1386"/>
      <c r="H60" s="1386"/>
      <c r="I60" s="1597"/>
      <c r="J60" s="352"/>
      <c r="K60" s="7"/>
      <c r="L60" s="1816"/>
      <c r="M60" s="106"/>
      <c r="N60" s="182" t="s">
        <v>724</v>
      </c>
      <c r="O60" s="27" t="b">
        <v>0</v>
      </c>
      <c r="P60" s="230">
        <f>IF(O60=TRUE,1,0)</f>
        <v>0</v>
      </c>
      <c r="U60" s="4"/>
      <c r="V60" s="4"/>
      <c r="W60" s="552" t="str">
        <f>IF(OR(Q60=TRUE,R60="NA"),CONCATENATE(N60," "),"")</f>
        <v/>
      </c>
      <c r="X60" s="562" t="str">
        <f>IF(OR(O60=TRUE,Q60=TRUE,R60="NA"),"",CONCATENATE(N60," "))</f>
        <v xml:space="preserve">GR2.3c, </v>
      </c>
    </row>
    <row r="61" spans="1:29" ht="16.5" customHeight="1" x14ac:dyDescent="0.2">
      <c r="A61" s="1818"/>
      <c r="B61" s="321"/>
      <c r="C61" s="1386"/>
      <c r="D61" s="1386"/>
      <c r="E61" s="1386"/>
      <c r="F61" s="1386"/>
      <c r="G61" s="1386"/>
      <c r="H61" s="1386"/>
      <c r="I61" s="1597"/>
      <c r="J61" s="352"/>
      <c r="K61" s="7"/>
      <c r="L61" s="1816"/>
      <c r="M61" s="106"/>
      <c r="N61" s="182"/>
      <c r="O61" s="27"/>
      <c r="P61" s="25"/>
      <c r="U61" s="4"/>
      <c r="V61" s="4"/>
      <c r="W61" s="4"/>
      <c r="X61" s="4"/>
    </row>
    <row r="62" spans="1:29" x14ac:dyDescent="0.2">
      <c r="A62" s="1818"/>
      <c r="B62" s="321"/>
      <c r="C62" s="1386"/>
      <c r="D62" s="1386"/>
      <c r="E62" s="1386"/>
      <c r="F62" s="1386"/>
      <c r="G62" s="1386"/>
      <c r="H62" s="1386"/>
      <c r="I62" s="1597"/>
      <c r="J62" s="352"/>
      <c r="K62" s="7"/>
      <c r="L62" s="1816"/>
      <c r="M62" s="106"/>
      <c r="N62" s="182"/>
      <c r="O62" s="27"/>
      <c r="P62" s="25"/>
      <c r="U62" s="4"/>
      <c r="V62" s="4"/>
      <c r="W62" s="4"/>
      <c r="X62" s="4"/>
    </row>
    <row r="63" spans="1:29" x14ac:dyDescent="0.2">
      <c r="A63" s="1818"/>
      <c r="B63" s="321"/>
      <c r="C63" s="1386"/>
      <c r="D63" s="1386"/>
      <c r="E63" s="1386"/>
      <c r="F63" s="1386"/>
      <c r="G63" s="1386"/>
      <c r="H63" s="1386"/>
      <c r="I63" s="1597"/>
      <c r="J63" s="352"/>
      <c r="K63" s="7"/>
      <c r="L63" s="1816"/>
      <c r="M63" s="106"/>
      <c r="N63" s="182"/>
      <c r="O63" s="27"/>
      <c r="P63" s="25"/>
      <c r="U63" s="4"/>
      <c r="V63" s="4"/>
      <c r="W63" s="4"/>
      <c r="X63" s="4"/>
    </row>
    <row r="64" spans="1:29" ht="16.5" customHeight="1" x14ac:dyDescent="0.2">
      <c r="A64" s="1818"/>
      <c r="B64" s="321" t="s">
        <v>4</v>
      </c>
      <c r="C64" s="1209" t="s">
        <v>464</v>
      </c>
      <c r="D64" s="1209"/>
      <c r="E64" s="1209"/>
      <c r="F64" s="1209"/>
      <c r="G64" s="1209"/>
      <c r="H64" s="1209"/>
      <c r="I64" s="1210"/>
      <c r="J64" s="1180" t="s">
        <v>450</v>
      </c>
      <c r="K64" s="1181"/>
      <c r="L64" s="1816"/>
      <c r="M64" s="106"/>
      <c r="N64" s="182"/>
      <c r="O64" s="27"/>
      <c r="P64" s="25"/>
      <c r="U64" s="4"/>
      <c r="V64" s="4"/>
      <c r="W64" s="4"/>
      <c r="X64" s="4"/>
      <c r="AC64" s="1832"/>
    </row>
    <row r="65" spans="1:29" ht="19.5" customHeight="1" x14ac:dyDescent="0.2">
      <c r="A65" s="1819"/>
      <c r="B65" s="411"/>
      <c r="C65" s="1483"/>
      <c r="D65" s="1483"/>
      <c r="E65" s="1483"/>
      <c r="F65" s="1483"/>
      <c r="G65" s="1483"/>
      <c r="H65" s="1483"/>
      <c r="I65" s="1687"/>
      <c r="J65" s="1182"/>
      <c r="K65" s="1183"/>
      <c r="L65" s="1817"/>
      <c r="M65" s="106"/>
      <c r="N65" s="182"/>
      <c r="O65" s="27"/>
      <c r="P65" s="25"/>
      <c r="U65" s="4"/>
      <c r="V65" s="4"/>
      <c r="W65" s="4"/>
      <c r="X65" s="4"/>
      <c r="AC65" s="1832"/>
    </row>
    <row r="66" spans="1:29" ht="16.5" customHeight="1" x14ac:dyDescent="0.2">
      <c r="A66" s="1492">
        <v>2.4</v>
      </c>
      <c r="B66" s="1241" t="s">
        <v>186</v>
      </c>
      <c r="C66" s="1852"/>
      <c r="D66" s="1852"/>
      <c r="E66" s="1852"/>
      <c r="F66" s="1852"/>
      <c r="G66" s="1852"/>
      <c r="H66" s="1852"/>
      <c r="I66" s="1852"/>
      <c r="J66" s="128"/>
      <c r="K66" s="7"/>
      <c r="L66" s="1816"/>
      <c r="M66" s="106"/>
      <c r="N66" s="182" t="s">
        <v>725</v>
      </c>
      <c r="O66" s="27" t="b">
        <v>0</v>
      </c>
      <c r="P66" s="230">
        <f>IF(O66=TRUE,1,0)</f>
        <v>0</v>
      </c>
      <c r="U66" s="4"/>
      <c r="V66" s="4"/>
      <c r="W66" s="552" t="str">
        <f>IF(OR(Q66=TRUE,R66="NA"),CONCATENATE(N66," "),"")</f>
        <v/>
      </c>
      <c r="X66" s="562" t="str">
        <f>IF(OR(O66=TRUE,Q66=TRUE,R66="NA"),"",CONCATENATE(N66," "))</f>
        <v xml:space="preserve">GR2.4, </v>
      </c>
    </row>
    <row r="67" spans="1:29" ht="16.5" customHeight="1" x14ac:dyDescent="0.2">
      <c r="A67" s="1493"/>
      <c r="B67" s="1210"/>
      <c r="C67" s="1853"/>
      <c r="D67" s="1853"/>
      <c r="E67" s="1853"/>
      <c r="F67" s="1853"/>
      <c r="G67" s="1853"/>
      <c r="H67" s="1853"/>
      <c r="I67" s="1853"/>
      <c r="J67" s="346"/>
      <c r="K67" s="347"/>
      <c r="L67" s="1816"/>
      <c r="M67" s="106"/>
      <c r="N67" s="182"/>
      <c r="O67" s="27"/>
      <c r="P67" s="25"/>
      <c r="U67" s="4"/>
      <c r="V67" s="4"/>
      <c r="W67" s="4"/>
      <c r="X67" s="4"/>
    </row>
    <row r="68" spans="1:29" ht="16.5" customHeight="1" x14ac:dyDescent="0.2">
      <c r="A68" s="1494"/>
      <c r="B68" s="1687"/>
      <c r="C68" s="1854"/>
      <c r="D68" s="1854"/>
      <c r="E68" s="1854"/>
      <c r="F68" s="1854"/>
      <c r="G68" s="1854"/>
      <c r="H68" s="1854"/>
      <c r="I68" s="1854"/>
      <c r="J68" s="350"/>
      <c r="K68" s="351"/>
      <c r="L68" s="1817"/>
      <c r="M68" s="106"/>
      <c r="N68" s="182"/>
      <c r="O68" s="27"/>
      <c r="P68" s="25"/>
      <c r="U68" s="4"/>
      <c r="V68" s="4"/>
      <c r="W68" s="4"/>
      <c r="X68" s="4"/>
    </row>
    <row r="69" spans="1:29" ht="16.5" customHeight="1" x14ac:dyDescent="0.2">
      <c r="A69" s="1494">
        <v>2.5</v>
      </c>
      <c r="B69" s="1209" t="s">
        <v>187</v>
      </c>
      <c r="C69" s="1209"/>
      <c r="D69" s="1209"/>
      <c r="E69" s="1209"/>
      <c r="F69" s="1209"/>
      <c r="G69" s="1209"/>
      <c r="H69" s="1209"/>
      <c r="I69" s="1210"/>
      <c r="J69" s="352"/>
      <c r="K69" s="7"/>
      <c r="L69" s="1824"/>
      <c r="M69" s="106"/>
      <c r="N69" s="182" t="s">
        <v>726</v>
      </c>
      <c r="O69" s="27" t="b">
        <v>0</v>
      </c>
      <c r="P69" s="230">
        <f>IF(O69=TRUE,1,0)</f>
        <v>0</v>
      </c>
      <c r="U69" s="4"/>
      <c r="V69" s="4"/>
      <c r="W69" s="552" t="str">
        <f>IF(OR(Q69=TRUE,R69="NA"),CONCATENATE(N69," "),"")</f>
        <v/>
      </c>
      <c r="X69" s="562" t="str">
        <f>IF(OR(O69=TRUE,Q69=TRUE,R69="NA"),"",CONCATENATE(N69," "))</f>
        <v xml:space="preserve">GR2.5, </v>
      </c>
    </row>
    <row r="70" spans="1:29" ht="16.5" customHeight="1" x14ac:dyDescent="0.2">
      <c r="A70" s="1868"/>
      <c r="B70" s="1209"/>
      <c r="C70" s="1209"/>
      <c r="D70" s="1209"/>
      <c r="E70" s="1209"/>
      <c r="F70" s="1209"/>
      <c r="G70" s="1209"/>
      <c r="H70" s="1209"/>
      <c r="I70" s="1210"/>
      <c r="J70" s="346"/>
      <c r="K70" s="347"/>
      <c r="L70" s="1824"/>
      <c r="M70" s="106"/>
      <c r="N70" s="182"/>
      <c r="O70" s="27"/>
      <c r="P70" s="25"/>
      <c r="U70" s="4"/>
      <c r="V70" s="4"/>
      <c r="W70" s="4"/>
      <c r="X70" s="4"/>
    </row>
    <row r="71" spans="1:29" ht="16.5" customHeight="1" x14ac:dyDescent="0.2">
      <c r="A71" s="1868"/>
      <c r="B71" s="1483"/>
      <c r="C71" s="1483"/>
      <c r="D71" s="1483"/>
      <c r="E71" s="1483"/>
      <c r="F71" s="1483"/>
      <c r="G71" s="1483"/>
      <c r="H71" s="1483"/>
      <c r="I71" s="1687"/>
      <c r="J71" s="350"/>
      <c r="K71" s="351"/>
      <c r="L71" s="1824"/>
      <c r="M71" s="106"/>
      <c r="N71" s="182"/>
      <c r="O71" s="27"/>
      <c r="P71" s="25"/>
      <c r="U71" s="4"/>
      <c r="V71" s="4"/>
      <c r="W71" s="4"/>
      <c r="X71" s="4"/>
    </row>
    <row r="72" spans="1:29" ht="16.5" customHeight="1" x14ac:dyDescent="0.2">
      <c r="A72" s="1492">
        <v>2.6</v>
      </c>
      <c r="B72" s="1126" t="s">
        <v>356</v>
      </c>
      <c r="C72" s="1126"/>
      <c r="D72" s="1126"/>
      <c r="E72" s="1126"/>
      <c r="F72" s="1126"/>
      <c r="G72" s="1126"/>
      <c r="H72" s="1126"/>
      <c r="I72" s="1127"/>
      <c r="J72" s="348"/>
      <c r="K72" s="349"/>
      <c r="L72" s="1860"/>
      <c r="M72" s="106"/>
      <c r="N72" s="182" t="s">
        <v>727</v>
      </c>
      <c r="O72" s="27" t="b">
        <v>0</v>
      </c>
      <c r="P72" s="230">
        <f>IF(O72=TRUE,1,0)</f>
        <v>0</v>
      </c>
      <c r="U72" s="4"/>
      <c r="V72" s="4"/>
      <c r="W72" s="552" t="str">
        <f>IF(OR(Q72=TRUE,R72="NA"),CONCATENATE(N72," "),"")</f>
        <v/>
      </c>
      <c r="X72" s="562" t="str">
        <f>IF(OR(O72=TRUE,Q72=TRUE,R72="NA"),"",CONCATENATE(N72," "))</f>
        <v xml:space="preserve">GR2.6, </v>
      </c>
    </row>
    <row r="73" spans="1:29" ht="16.5" customHeight="1" x14ac:dyDescent="0.2">
      <c r="A73" s="1494"/>
      <c r="B73" s="1387"/>
      <c r="C73" s="1387"/>
      <c r="D73" s="1387"/>
      <c r="E73" s="1387"/>
      <c r="F73" s="1387"/>
      <c r="G73" s="1387"/>
      <c r="H73" s="1387"/>
      <c r="I73" s="1391"/>
      <c r="J73" s="350"/>
      <c r="K73" s="351"/>
      <c r="L73" s="1817"/>
      <c r="M73" s="106"/>
      <c r="N73" s="183"/>
      <c r="O73" s="27"/>
      <c r="P73" s="25"/>
      <c r="U73" s="4"/>
      <c r="V73" s="4"/>
      <c r="W73" s="4"/>
      <c r="X73" s="4"/>
    </row>
    <row r="74" spans="1:29" ht="16.5" customHeight="1" x14ac:dyDescent="0.2">
      <c r="A74" s="1348">
        <v>2.7</v>
      </c>
      <c r="B74" s="1240" t="s">
        <v>464</v>
      </c>
      <c r="C74" s="1240"/>
      <c r="D74" s="1240"/>
      <c r="E74" s="1240"/>
      <c r="F74" s="1240"/>
      <c r="G74" s="1240"/>
      <c r="H74" s="1240"/>
      <c r="I74" s="1241"/>
      <c r="J74" s="1143" t="s">
        <v>450</v>
      </c>
      <c r="K74" s="1144"/>
      <c r="L74" s="1124"/>
      <c r="M74" s="106"/>
      <c r="N74" s="183"/>
      <c r="U74" s="4"/>
      <c r="V74" s="4"/>
      <c r="W74" s="4"/>
      <c r="X74" s="4"/>
      <c r="AC74" s="512"/>
    </row>
    <row r="75" spans="1:29" ht="16.5" customHeight="1" thickBot="1" x14ac:dyDescent="0.25">
      <c r="A75" s="1588"/>
      <c r="B75" s="1242"/>
      <c r="C75" s="1242"/>
      <c r="D75" s="1242"/>
      <c r="E75" s="1242"/>
      <c r="F75" s="1242"/>
      <c r="G75" s="1242"/>
      <c r="H75" s="1242"/>
      <c r="I75" s="1243"/>
      <c r="J75" s="1145"/>
      <c r="K75" s="1146"/>
      <c r="L75" s="1734"/>
      <c r="M75" s="106"/>
      <c r="N75" s="183"/>
      <c r="U75" s="4"/>
      <c r="V75" s="4"/>
      <c r="W75" s="4"/>
      <c r="X75" s="4"/>
      <c r="AC75" s="512"/>
    </row>
    <row r="76" spans="1:29" ht="10.9" customHeight="1" x14ac:dyDescent="0.2">
      <c r="A76" s="1855" t="s">
        <v>188</v>
      </c>
      <c r="B76" s="1856"/>
      <c r="C76" s="1856"/>
      <c r="D76" s="1856"/>
      <c r="E76" s="1856"/>
      <c r="F76" s="1856"/>
      <c r="G76" s="1856"/>
      <c r="H76" s="1856"/>
      <c r="I76" s="1856"/>
      <c r="J76" s="336"/>
      <c r="K76" s="337"/>
      <c r="L76" s="338"/>
      <c r="M76" s="106"/>
      <c r="N76" s="178" t="s">
        <v>234</v>
      </c>
      <c r="O76" s="41">
        <f>O78</f>
        <v>12</v>
      </c>
      <c r="P76" s="41">
        <f>P78</f>
        <v>0</v>
      </c>
      <c r="Q76" s="41">
        <f>Q78</f>
        <v>0</v>
      </c>
      <c r="R76" s="191">
        <f>(P76+Q76)/O76</f>
        <v>0</v>
      </c>
      <c r="S76" s="41">
        <f>COUNTIF(S78,"Y")</f>
        <v>0</v>
      </c>
      <c r="T76" s="41">
        <f>COUNTA(S78)</f>
        <v>1</v>
      </c>
      <c r="U76" s="41">
        <f>COUNTIF(U78,"true")</f>
        <v>0</v>
      </c>
      <c r="V76" s="41">
        <f>V78</f>
        <v>0</v>
      </c>
      <c r="W76" s="8"/>
      <c r="X76" s="8"/>
    </row>
    <row r="77" spans="1:29" ht="16.5" customHeight="1" x14ac:dyDescent="0.2">
      <c r="A77" s="1857"/>
      <c r="B77" s="1858"/>
      <c r="C77" s="1858"/>
      <c r="D77" s="1858"/>
      <c r="E77" s="1858"/>
      <c r="F77" s="1858"/>
      <c r="G77" s="1858"/>
      <c r="H77" s="1858"/>
      <c r="I77" s="1858"/>
      <c r="J77" s="339"/>
      <c r="K77" s="340"/>
      <c r="L77" s="341"/>
      <c r="M77" s="106"/>
      <c r="N77" s="183"/>
      <c r="U77" s="4"/>
      <c r="V77" s="4"/>
      <c r="W77" s="4"/>
      <c r="X77" s="4"/>
    </row>
    <row r="78" spans="1:29" ht="16.5" customHeight="1" x14ac:dyDescent="0.2">
      <c r="A78" s="1825">
        <v>3</v>
      </c>
      <c r="B78" s="1845" t="s">
        <v>1056</v>
      </c>
      <c r="C78" s="1845"/>
      <c r="D78" s="1845"/>
      <c r="E78" s="1845"/>
      <c r="F78" s="1845"/>
      <c r="G78" s="1845"/>
      <c r="H78" s="1845"/>
      <c r="I78" s="1846"/>
      <c r="J78" s="1151">
        <f>R78</f>
        <v>0</v>
      </c>
      <c r="K78" s="1495"/>
      <c r="L78" s="1828" t="str">
        <f>IF(J78&lt;0.6,"&lt;&lt; Insufficient control features","")</f>
        <v>&lt;&lt; Insufficient control features</v>
      </c>
      <c r="M78" s="105"/>
      <c r="N78" s="180" t="s">
        <v>236</v>
      </c>
      <c r="O78" s="47">
        <f>COUNTA(O80:O163)</f>
        <v>12</v>
      </c>
      <c r="P78" s="174">
        <f>IF(U78=TRUE,0,SUM(P80:P163)-V78)</f>
        <v>0</v>
      </c>
      <c r="Q78" s="13">
        <f>IF(U78=TRUE,O78,COUNTIF(Q80:Q163,TRUE))</f>
        <v>0</v>
      </c>
      <c r="R78" s="192">
        <f>IF(O78=Q78,1,ROUNDUP((P78+Q78)/O78,2))</f>
        <v>0</v>
      </c>
      <c r="S78" s="13" t="str">
        <f>IF(R78&gt;=$S$11,"Y","N")</f>
        <v>N</v>
      </c>
      <c r="U78" s="34"/>
      <c r="V78" s="13">
        <f>COUNTIF(V80:V163,"TRUE")</f>
        <v>0</v>
      </c>
      <c r="W78" s="662" t="str">
        <f>W80&amp;W83&amp;W85&amp;W89&amp;W91&amp;W94&amp;W102&amp;W117&amp;W121&amp;W129&amp;W158&amp;W162</f>
        <v/>
      </c>
      <c r="X78" s="662" t="str">
        <f>X80&amp;X83&amp;X85&amp;X89&amp;X91&amp;X94&amp;X102&amp;X117&amp;X121&amp;X129&amp;X158&amp;X162</f>
        <v xml:space="preserve">GR3.1, GR3.2a, GR3.2b, GR3.3a, GR3.3b, GR3.3c, GR3.3d, GR3.3e, GR3.3f, GR3.3g, GR3.4, GR3.5, </v>
      </c>
    </row>
    <row r="79" spans="1:29" ht="16.5" customHeight="1" x14ac:dyDescent="0.2">
      <c r="A79" s="1827"/>
      <c r="B79" s="1849"/>
      <c r="C79" s="1849"/>
      <c r="D79" s="1849"/>
      <c r="E79" s="1849"/>
      <c r="F79" s="1849"/>
      <c r="G79" s="1849"/>
      <c r="H79" s="1849"/>
      <c r="I79" s="1850"/>
      <c r="J79" s="1395"/>
      <c r="K79" s="1497"/>
      <c r="L79" s="1830"/>
      <c r="M79" s="105"/>
      <c r="N79" s="181"/>
      <c r="O79" s="4"/>
      <c r="U79" s="4"/>
      <c r="V79" s="4"/>
      <c r="W79" s="4"/>
      <c r="X79" s="4"/>
      <c r="Y79" s="2" t="s">
        <v>940</v>
      </c>
    </row>
    <row r="80" spans="1:29" ht="16.5" customHeight="1" x14ac:dyDescent="0.2">
      <c r="A80" s="342">
        <v>3.1</v>
      </c>
      <c r="B80" s="1736" t="s">
        <v>500</v>
      </c>
      <c r="C80" s="1736"/>
      <c r="D80" s="1736"/>
      <c r="E80" s="1736"/>
      <c r="F80" s="1736"/>
      <c r="G80" s="1736"/>
      <c r="H80" s="1736"/>
      <c r="I80" s="1861"/>
      <c r="J80" s="343"/>
      <c r="K80" s="344"/>
      <c r="L80" s="1815"/>
      <c r="M80" s="106"/>
      <c r="N80" s="182" t="s">
        <v>728</v>
      </c>
      <c r="O80" s="27" t="b">
        <v>0</v>
      </c>
      <c r="P80" s="230">
        <f>IF(O80=TRUE,1,0)</f>
        <v>0</v>
      </c>
      <c r="U80" s="4"/>
      <c r="V80" s="4"/>
      <c r="W80" s="552" t="str">
        <f>IF(OR(Q80=TRUE,R80="NA"),CONCATENATE(N80," "),"")</f>
        <v/>
      </c>
      <c r="X80" s="562" t="str">
        <f>IF(OR(O80=TRUE,Q80=TRUE,R80="NA"),"",CONCATENATE(N80," "))</f>
        <v xml:space="preserve">GR3.1, </v>
      </c>
    </row>
    <row r="81" spans="1:26" ht="16.5" customHeight="1" x14ac:dyDescent="0.2">
      <c r="A81" s="345"/>
      <c r="B81" s="1386"/>
      <c r="C81" s="1386"/>
      <c r="D81" s="1386"/>
      <c r="E81" s="1386"/>
      <c r="F81" s="1386"/>
      <c r="G81" s="1386"/>
      <c r="H81" s="1386"/>
      <c r="I81" s="1597"/>
      <c r="J81" s="346"/>
      <c r="K81" s="347"/>
      <c r="L81" s="1817"/>
      <c r="M81" s="106"/>
      <c r="N81" s="182"/>
      <c r="O81" s="27"/>
      <c r="P81" s="25"/>
      <c r="U81" s="4"/>
      <c r="V81" s="4"/>
      <c r="W81" s="4"/>
      <c r="X81" s="4"/>
    </row>
    <row r="82" spans="1:26" ht="16.5" customHeight="1" x14ac:dyDescent="0.2">
      <c r="A82" s="1492">
        <v>3.2</v>
      </c>
      <c r="B82" s="1490" t="s">
        <v>501</v>
      </c>
      <c r="C82" s="1490"/>
      <c r="D82" s="1490"/>
      <c r="E82" s="1490"/>
      <c r="F82" s="1490"/>
      <c r="G82" s="1490"/>
      <c r="H82" s="1490"/>
      <c r="I82" s="1630"/>
      <c r="J82" s="348"/>
      <c r="K82" s="349"/>
      <c r="L82" s="1860"/>
      <c r="M82" s="106"/>
      <c r="N82" s="182"/>
      <c r="O82" s="27"/>
      <c r="P82" s="25"/>
      <c r="U82" s="4"/>
      <c r="V82" s="4"/>
      <c r="W82" s="4"/>
      <c r="X82" s="4"/>
    </row>
    <row r="83" spans="1:26" ht="16.5" customHeight="1" x14ac:dyDescent="0.2">
      <c r="A83" s="1493"/>
      <c r="B83" s="1167" t="s">
        <v>0</v>
      </c>
      <c r="C83" s="1386" t="s">
        <v>290</v>
      </c>
      <c r="D83" s="1386"/>
      <c r="E83" s="1386"/>
      <c r="F83" s="1386"/>
      <c r="G83" s="1386"/>
      <c r="H83" s="1386"/>
      <c r="I83" s="1597"/>
      <c r="J83" s="346"/>
      <c r="K83" s="347"/>
      <c r="L83" s="1816"/>
      <c r="M83" s="106"/>
      <c r="N83" s="182" t="s">
        <v>729</v>
      </c>
      <c r="O83" s="27" t="b">
        <v>0</v>
      </c>
      <c r="P83" s="230">
        <f>IF(O83=TRUE,1,0)</f>
        <v>0</v>
      </c>
      <c r="U83" s="4"/>
      <c r="V83" s="4"/>
      <c r="W83" s="552" t="str">
        <f>IF(OR(Q83=TRUE,R83="NA"),CONCATENATE(N83," "),"")</f>
        <v/>
      </c>
      <c r="X83" s="562" t="str">
        <f>IF(OR(O83=TRUE,Q83=TRUE,R83="NA"),"",CONCATENATE(N83," "))</f>
        <v xml:space="preserve">GR3.2a, </v>
      </c>
    </row>
    <row r="84" spans="1:26" ht="16.5" customHeight="1" x14ac:dyDescent="0.2">
      <c r="A84" s="1493"/>
      <c r="B84" s="1167"/>
      <c r="C84" s="1386"/>
      <c r="D84" s="1386"/>
      <c r="E84" s="1386"/>
      <c r="F84" s="1386"/>
      <c r="G84" s="1386"/>
      <c r="H84" s="1386"/>
      <c r="I84" s="1597"/>
      <c r="J84" s="346"/>
      <c r="K84" s="347"/>
      <c r="L84" s="1816"/>
      <c r="M84" s="106"/>
      <c r="N84" s="182"/>
      <c r="O84" s="27"/>
      <c r="P84" s="25"/>
      <c r="U84" s="4"/>
      <c r="V84" s="4"/>
      <c r="W84" s="4"/>
      <c r="X84" s="4"/>
    </row>
    <row r="85" spans="1:26" ht="16.5" customHeight="1" x14ac:dyDescent="0.2">
      <c r="A85" s="1494"/>
      <c r="B85" s="411" t="s">
        <v>1</v>
      </c>
      <c r="C85" s="1866" t="s">
        <v>189</v>
      </c>
      <c r="D85" s="1866"/>
      <c r="E85" s="1866"/>
      <c r="F85" s="1866"/>
      <c r="G85" s="1866"/>
      <c r="H85" s="1866"/>
      <c r="I85" s="1867"/>
      <c r="J85" s="350"/>
      <c r="K85" s="351"/>
      <c r="L85" s="1817"/>
      <c r="M85" s="106"/>
      <c r="N85" s="182" t="s">
        <v>730</v>
      </c>
      <c r="O85" s="27" t="b">
        <v>0</v>
      </c>
      <c r="P85" s="230">
        <f>IF(O85=TRUE,1,0)</f>
        <v>0</v>
      </c>
      <c r="U85" s="4"/>
      <c r="V85" s="4"/>
      <c r="W85" s="552" t="str">
        <f>IF(OR(Q85=TRUE,R85="NA"),CONCATENATE(N85," "),"")</f>
        <v/>
      </c>
      <c r="X85" s="562" t="str">
        <f>IF(OR(O85=TRUE,Q85=TRUE,R85="NA"),"",CONCATENATE(N85," "))</f>
        <v xml:space="preserve">GR3.2b, </v>
      </c>
    </row>
    <row r="86" spans="1:26" ht="16.5" customHeight="1" x14ac:dyDescent="0.2">
      <c r="A86" s="1492">
        <v>3.3</v>
      </c>
      <c r="B86" s="1126" t="s">
        <v>502</v>
      </c>
      <c r="C86" s="1126"/>
      <c r="D86" s="1126"/>
      <c r="E86" s="1126"/>
      <c r="F86" s="1126"/>
      <c r="G86" s="1126"/>
      <c r="H86" s="1126"/>
      <c r="I86" s="1127"/>
      <c r="J86" s="348"/>
      <c r="K86" s="349"/>
      <c r="L86" s="1842"/>
      <c r="M86" s="106"/>
      <c r="N86" s="182"/>
      <c r="O86" s="27"/>
      <c r="P86" s="25"/>
      <c r="U86" s="4"/>
      <c r="V86" s="4"/>
      <c r="W86" s="4"/>
      <c r="X86" s="4"/>
    </row>
    <row r="87" spans="1:26" ht="16.5" customHeight="1" x14ac:dyDescent="0.2">
      <c r="A87" s="1493"/>
      <c r="B87" s="1386"/>
      <c r="C87" s="1386"/>
      <c r="D87" s="1386"/>
      <c r="E87" s="1386"/>
      <c r="F87" s="1386"/>
      <c r="G87" s="1386"/>
      <c r="H87" s="1386"/>
      <c r="I87" s="1597"/>
      <c r="J87" s="346"/>
      <c r="K87" s="347"/>
      <c r="L87" s="1843"/>
      <c r="M87" s="106"/>
      <c r="N87" s="182"/>
      <c r="O87" s="27"/>
      <c r="P87" s="25"/>
      <c r="U87" s="4"/>
      <c r="V87" s="4"/>
      <c r="W87" s="4"/>
      <c r="X87" s="4"/>
    </row>
    <row r="88" spans="1:26" ht="13.15" customHeight="1" x14ac:dyDescent="0.2">
      <c r="A88" s="1493"/>
      <c r="B88" s="1386"/>
      <c r="C88" s="1386"/>
      <c r="D88" s="1386"/>
      <c r="E88" s="1386"/>
      <c r="F88" s="1386"/>
      <c r="G88" s="1386"/>
      <c r="H88" s="1386"/>
      <c r="I88" s="1597"/>
      <c r="J88" s="346"/>
      <c r="K88" s="347"/>
      <c r="L88" s="1843"/>
      <c r="M88" s="106"/>
      <c r="N88" s="182"/>
      <c r="O88" s="27"/>
      <c r="P88" s="25"/>
      <c r="U88" s="4"/>
      <c r="V88" s="4"/>
      <c r="W88" s="4"/>
      <c r="X88" s="4"/>
    </row>
    <row r="89" spans="1:26" ht="16.5" customHeight="1" x14ac:dyDescent="0.2">
      <c r="A89" s="1818"/>
      <c r="B89" s="1167" t="s">
        <v>0</v>
      </c>
      <c r="C89" s="1386" t="s">
        <v>503</v>
      </c>
      <c r="D89" s="1386"/>
      <c r="E89" s="1386"/>
      <c r="F89" s="1386"/>
      <c r="G89" s="1386"/>
      <c r="H89" s="1386"/>
      <c r="I89" s="1597"/>
      <c r="J89" s="352"/>
      <c r="K89" s="7"/>
      <c r="L89" s="1843"/>
      <c r="M89" s="106"/>
      <c r="N89" s="182" t="s">
        <v>731</v>
      </c>
      <c r="O89" s="27" t="b">
        <v>0</v>
      </c>
      <c r="P89" s="230">
        <f>IF(O89=TRUE,1,0)</f>
        <v>0</v>
      </c>
      <c r="U89" s="4"/>
      <c r="V89" s="4"/>
      <c r="W89" s="552" t="str">
        <f>IF(OR(Q89=TRUE,R89="NA"),CONCATENATE(N89," "),"")</f>
        <v/>
      </c>
      <c r="X89" s="562" t="str">
        <f>IF(OR(O89=TRUE,Q89=TRUE,R89="NA"),"",CONCATENATE(N89," "))</f>
        <v xml:space="preserve">GR3.3a, </v>
      </c>
    </row>
    <row r="90" spans="1:26" ht="16.5" customHeight="1" x14ac:dyDescent="0.2">
      <c r="A90" s="1818"/>
      <c r="B90" s="1167"/>
      <c r="C90" s="1386"/>
      <c r="D90" s="1386"/>
      <c r="E90" s="1386"/>
      <c r="F90" s="1386"/>
      <c r="G90" s="1386"/>
      <c r="H90" s="1386"/>
      <c r="I90" s="1597"/>
      <c r="J90" s="346"/>
      <c r="K90" s="347"/>
      <c r="L90" s="1843"/>
      <c r="M90" s="106"/>
      <c r="N90" s="182"/>
      <c r="O90" s="27"/>
      <c r="P90" s="25"/>
      <c r="U90" s="4"/>
      <c r="V90" s="4"/>
      <c r="W90" s="4"/>
      <c r="X90" s="4"/>
    </row>
    <row r="91" spans="1:26" ht="16.5" customHeight="1" x14ac:dyDescent="0.2">
      <c r="A91" s="1818"/>
      <c r="B91" s="1167" t="s">
        <v>1</v>
      </c>
      <c r="C91" s="1386" t="s">
        <v>504</v>
      </c>
      <c r="D91" s="1386"/>
      <c r="E91" s="1386"/>
      <c r="F91" s="1386"/>
      <c r="G91" s="1386"/>
      <c r="H91" s="1386"/>
      <c r="I91" s="1597"/>
      <c r="J91" s="352"/>
      <c r="K91" s="7"/>
      <c r="L91" s="1816"/>
      <c r="M91" s="106"/>
      <c r="N91" s="182" t="s">
        <v>732</v>
      </c>
      <c r="O91" s="27" t="b">
        <v>0</v>
      </c>
      <c r="P91" s="230">
        <f>IF(O91=TRUE,1,0)</f>
        <v>0</v>
      </c>
      <c r="U91" s="4"/>
      <c r="V91" s="4"/>
      <c r="W91" s="552" t="str">
        <f>IF(OR(Q91=TRUE,R91="NA"),CONCATENATE(N91," "),"")</f>
        <v/>
      </c>
      <c r="X91" s="562" t="str">
        <f>IF(OR(O91=TRUE,Q91=TRUE,R91="NA"),"",CONCATENATE(N91," "))</f>
        <v xml:space="preserve">GR3.3b, </v>
      </c>
    </row>
    <row r="92" spans="1:26" ht="16.5" customHeight="1" x14ac:dyDescent="0.2">
      <c r="A92" s="1818"/>
      <c r="B92" s="1167"/>
      <c r="C92" s="1386"/>
      <c r="D92" s="1386"/>
      <c r="E92" s="1386"/>
      <c r="F92" s="1386"/>
      <c r="G92" s="1386"/>
      <c r="H92" s="1386"/>
      <c r="I92" s="1597"/>
      <c r="J92" s="129"/>
      <c r="K92" s="7"/>
      <c r="L92" s="1816"/>
      <c r="M92" s="106"/>
      <c r="N92" s="182"/>
      <c r="O92" s="27"/>
      <c r="P92" s="27"/>
      <c r="U92" s="4"/>
      <c r="V92" s="4"/>
      <c r="W92" s="4"/>
      <c r="X92" s="4"/>
    </row>
    <row r="93" spans="1:26" ht="13.15" customHeight="1" x14ac:dyDescent="0.2">
      <c r="A93" s="1818"/>
      <c r="B93" s="1167"/>
      <c r="C93" s="1386"/>
      <c r="D93" s="1386"/>
      <c r="E93" s="1386"/>
      <c r="F93" s="1386"/>
      <c r="G93" s="1386"/>
      <c r="H93" s="1386"/>
      <c r="I93" s="1597"/>
      <c r="J93" s="346"/>
      <c r="K93" s="347"/>
      <c r="L93" s="1816"/>
      <c r="M93" s="106"/>
      <c r="N93" s="182"/>
      <c r="O93" s="27"/>
      <c r="P93" s="25"/>
      <c r="U93" s="4"/>
      <c r="V93" s="4"/>
      <c r="W93" s="4"/>
      <c r="X93" s="4"/>
    </row>
    <row r="94" spans="1:26" ht="16.5" customHeight="1" x14ac:dyDescent="0.2">
      <c r="A94" s="1818"/>
      <c r="B94" s="1167" t="s">
        <v>184</v>
      </c>
      <c r="C94" s="1386" t="s">
        <v>1491</v>
      </c>
      <c r="D94" s="1386"/>
      <c r="E94" s="1386"/>
      <c r="F94" s="1386"/>
      <c r="G94" s="1386"/>
      <c r="H94" s="1386"/>
      <c r="I94" s="1597"/>
      <c r="J94" s="352"/>
      <c r="K94" s="7"/>
      <c r="L94" s="1843"/>
      <c r="M94" s="106"/>
      <c r="N94" s="182" t="s">
        <v>733</v>
      </c>
      <c r="O94" s="27" t="b">
        <v>0</v>
      </c>
      <c r="P94" s="230">
        <f>IF(O94=TRUE,1,0)</f>
        <v>0</v>
      </c>
      <c r="U94" s="4"/>
      <c r="V94" s="4"/>
      <c r="W94" s="552" t="str">
        <f>IF(OR(Q94=TRUE,R94="NA"),CONCATENATE(N94," "),"")</f>
        <v/>
      </c>
      <c r="X94" s="562" t="str">
        <f>IF(OR(O94=TRUE,Q94=TRUE,R94="NA"),"",CONCATENATE(N94," "))</f>
        <v xml:space="preserve">GR3.3c, </v>
      </c>
      <c r="Y94" s="18" t="s">
        <v>939</v>
      </c>
      <c r="Z94" s="914" t="s">
        <v>1299</v>
      </c>
    </row>
    <row r="95" spans="1:26" ht="16.5" customHeight="1" x14ac:dyDescent="0.2">
      <c r="A95" s="1818"/>
      <c r="B95" s="1167"/>
      <c r="C95" s="1386"/>
      <c r="D95" s="1386"/>
      <c r="E95" s="1386"/>
      <c r="F95" s="1386"/>
      <c r="G95" s="1386"/>
      <c r="H95" s="1386"/>
      <c r="I95" s="1597"/>
      <c r="J95" s="346"/>
      <c r="K95" s="347"/>
      <c r="L95" s="1843"/>
      <c r="M95" s="106"/>
      <c r="N95" s="182"/>
      <c r="O95" s="27"/>
      <c r="P95" s="25"/>
      <c r="U95" s="4"/>
      <c r="V95" s="4"/>
      <c r="W95" s="4"/>
      <c r="X95" s="4"/>
      <c r="Z95" s="2" t="s">
        <v>1366</v>
      </c>
    </row>
    <row r="96" spans="1:26" ht="16.5" customHeight="1" x14ac:dyDescent="0.2">
      <c r="A96" s="1818"/>
      <c r="B96" s="1167"/>
      <c r="C96" s="1386"/>
      <c r="D96" s="1386"/>
      <c r="E96" s="1386"/>
      <c r="F96" s="1386"/>
      <c r="G96" s="1386"/>
      <c r="H96" s="1386"/>
      <c r="I96" s="1597"/>
      <c r="J96" s="346"/>
      <c r="K96" s="347"/>
      <c r="L96" s="1843"/>
      <c r="M96" s="106"/>
      <c r="N96" s="182"/>
      <c r="O96" s="27"/>
      <c r="P96" s="25"/>
      <c r="U96" s="4"/>
      <c r="V96" s="4"/>
      <c r="W96" s="4"/>
      <c r="X96" s="4"/>
    </row>
    <row r="97" spans="1:25" ht="16.5" customHeight="1" x14ac:dyDescent="0.2">
      <c r="A97" s="1818"/>
      <c r="B97" s="1167"/>
      <c r="C97" s="1386"/>
      <c r="D97" s="1386"/>
      <c r="E97" s="1386"/>
      <c r="F97" s="1386"/>
      <c r="G97" s="1386"/>
      <c r="H97" s="1386"/>
      <c r="I97" s="1597"/>
      <c r="J97" s="346"/>
      <c r="K97" s="347"/>
      <c r="L97" s="1843"/>
      <c r="M97" s="106"/>
      <c r="N97" s="182"/>
      <c r="O97" s="27"/>
      <c r="P97" s="25"/>
      <c r="U97" s="4"/>
      <c r="V97" s="4"/>
      <c r="W97" s="4"/>
      <c r="X97" s="4"/>
    </row>
    <row r="98" spans="1:25" ht="16.5" customHeight="1" x14ac:dyDescent="0.2">
      <c r="A98" s="1818"/>
      <c r="B98" s="1167"/>
      <c r="C98" s="1386"/>
      <c r="D98" s="1386"/>
      <c r="E98" s="1386"/>
      <c r="F98" s="1386"/>
      <c r="G98" s="1386"/>
      <c r="H98" s="1386"/>
      <c r="I98" s="1597"/>
      <c r="J98" s="346"/>
      <c r="K98" s="347"/>
      <c r="L98" s="1843"/>
      <c r="M98" s="106"/>
      <c r="N98" s="182"/>
      <c r="O98" s="27"/>
      <c r="P98" s="25"/>
      <c r="U98" s="4"/>
      <c r="V98" s="4"/>
      <c r="W98" s="4"/>
      <c r="X98" s="4"/>
    </row>
    <row r="99" spans="1:25" ht="16.5" customHeight="1" x14ac:dyDescent="0.2">
      <c r="A99" s="1818"/>
      <c r="B99" s="1167"/>
      <c r="C99" s="1386"/>
      <c r="D99" s="1386"/>
      <c r="E99" s="1386"/>
      <c r="F99" s="1386"/>
      <c r="G99" s="1386"/>
      <c r="H99" s="1386"/>
      <c r="I99" s="1597"/>
      <c r="J99" s="346"/>
      <c r="K99" s="347"/>
      <c r="L99" s="1843"/>
      <c r="M99" s="106"/>
      <c r="N99" s="182"/>
      <c r="O99" s="27"/>
      <c r="P99" s="25"/>
      <c r="U99" s="4"/>
      <c r="V99" s="4"/>
      <c r="W99" s="4"/>
      <c r="X99" s="4"/>
    </row>
    <row r="100" spans="1:25" ht="16.5" customHeight="1" x14ac:dyDescent="0.2">
      <c r="A100" s="1818"/>
      <c r="B100" s="1167"/>
      <c r="C100" s="1386"/>
      <c r="D100" s="1386"/>
      <c r="E100" s="1386"/>
      <c r="F100" s="1386"/>
      <c r="G100" s="1386"/>
      <c r="H100" s="1386"/>
      <c r="I100" s="1597"/>
      <c r="J100" s="346"/>
      <c r="K100" s="347"/>
      <c r="L100" s="1843"/>
      <c r="M100" s="106"/>
      <c r="N100" s="182"/>
      <c r="O100" s="27"/>
      <c r="P100" s="25"/>
      <c r="U100" s="4"/>
      <c r="V100" s="4"/>
      <c r="W100" s="4"/>
      <c r="X100" s="4"/>
    </row>
    <row r="101" spans="1:25" ht="37.5" customHeight="1" x14ac:dyDescent="0.2">
      <c r="A101" s="1818"/>
      <c r="B101" s="1167"/>
      <c r="C101" s="1386"/>
      <c r="D101" s="1386"/>
      <c r="E101" s="1386"/>
      <c r="F101" s="1386"/>
      <c r="G101" s="1386"/>
      <c r="H101" s="1386"/>
      <c r="I101" s="1597"/>
      <c r="J101" s="346"/>
      <c r="K101" s="347"/>
      <c r="L101" s="1843"/>
      <c r="M101" s="106"/>
      <c r="N101" s="182"/>
      <c r="O101" s="27"/>
      <c r="P101" s="25"/>
      <c r="U101" s="4"/>
      <c r="V101" s="4"/>
      <c r="W101" s="4"/>
      <c r="X101" s="4"/>
    </row>
    <row r="102" spans="1:25" x14ac:dyDescent="0.2">
      <c r="A102" s="354"/>
      <c r="B102" s="321" t="s">
        <v>4</v>
      </c>
      <c r="C102" s="1386" t="s">
        <v>1549</v>
      </c>
      <c r="D102" s="1386"/>
      <c r="E102" s="1386"/>
      <c r="F102" s="1386"/>
      <c r="G102" s="1386"/>
      <c r="H102" s="1386"/>
      <c r="I102" s="1597"/>
      <c r="J102" s="346"/>
      <c r="K102" s="347"/>
      <c r="L102" s="1816"/>
      <c r="M102" s="106"/>
      <c r="N102" s="685" t="s">
        <v>734</v>
      </c>
      <c r="O102" s="27" t="b">
        <v>0</v>
      </c>
      <c r="P102" s="230">
        <f>IF(O102=TRUE,1,0)</f>
        <v>0</v>
      </c>
      <c r="U102" s="4"/>
      <c r="V102" s="4"/>
      <c r="W102" s="552" t="str">
        <f>IF(OR(Q102=TRUE,R102="NA"),CONCATENATE(N102," "),"")</f>
        <v/>
      </c>
      <c r="X102" s="562" t="str">
        <f>IF(OR(O102=TRUE,Q102=TRUE,R102="NA"),"",CONCATENATE(N102," "))</f>
        <v xml:space="preserve">GR3.3d, </v>
      </c>
      <c r="Y102" s="18" t="s">
        <v>944</v>
      </c>
    </row>
    <row r="103" spans="1:25" x14ac:dyDescent="0.2">
      <c r="A103" s="354"/>
      <c r="B103" s="321"/>
      <c r="C103" s="1386"/>
      <c r="D103" s="1386"/>
      <c r="E103" s="1386"/>
      <c r="F103" s="1386"/>
      <c r="G103" s="1386"/>
      <c r="H103" s="1386"/>
      <c r="I103" s="1597"/>
      <c r="J103" s="346"/>
      <c r="K103" s="347"/>
      <c r="L103" s="1816"/>
      <c r="M103" s="106"/>
      <c r="N103" s="182"/>
      <c r="O103" s="27"/>
      <c r="P103" s="25"/>
      <c r="U103" s="4"/>
      <c r="V103" s="4"/>
      <c r="W103" s="4"/>
      <c r="X103" s="4"/>
    </row>
    <row r="104" spans="1:25" x14ac:dyDescent="0.2">
      <c r="A104" s="354"/>
      <c r="B104" s="321"/>
      <c r="C104" s="1386"/>
      <c r="D104" s="1386"/>
      <c r="E104" s="1386"/>
      <c r="F104" s="1386"/>
      <c r="G104" s="1386"/>
      <c r="H104" s="1386"/>
      <c r="I104" s="1597"/>
      <c r="J104" s="346"/>
      <c r="K104" s="347"/>
      <c r="L104" s="1816"/>
      <c r="M104" s="106"/>
      <c r="N104" s="182"/>
      <c r="O104" s="27"/>
      <c r="P104" s="25"/>
      <c r="U104" s="4"/>
      <c r="V104" s="4"/>
      <c r="W104" s="4"/>
      <c r="X104" s="4"/>
    </row>
    <row r="105" spans="1:25" x14ac:dyDescent="0.2">
      <c r="A105" s="354"/>
      <c r="B105" s="321"/>
      <c r="C105" s="1386"/>
      <c r="D105" s="1386"/>
      <c r="E105" s="1386"/>
      <c r="F105" s="1386"/>
      <c r="G105" s="1386"/>
      <c r="H105" s="1386"/>
      <c r="I105" s="1597"/>
      <c r="J105" s="346"/>
      <c r="K105" s="347"/>
      <c r="L105" s="1816"/>
      <c r="M105" s="106"/>
      <c r="N105" s="182"/>
      <c r="O105" s="27"/>
      <c r="P105" s="25"/>
      <c r="U105" s="4"/>
      <c r="V105" s="4"/>
      <c r="W105" s="4"/>
      <c r="X105" s="4"/>
    </row>
    <row r="106" spans="1:25" x14ac:dyDescent="0.2">
      <c r="A106" s="354"/>
      <c r="B106" s="321"/>
      <c r="C106" s="1386"/>
      <c r="D106" s="1386"/>
      <c r="E106" s="1386"/>
      <c r="F106" s="1386"/>
      <c r="G106" s="1386"/>
      <c r="H106" s="1386"/>
      <c r="I106" s="1597"/>
      <c r="J106" s="346"/>
      <c r="K106" s="347"/>
      <c r="L106" s="1816"/>
      <c r="M106" s="106"/>
      <c r="N106" s="182"/>
      <c r="O106" s="27"/>
      <c r="P106" s="25"/>
      <c r="U106" s="4"/>
      <c r="V106" s="4"/>
      <c r="W106" s="4"/>
      <c r="X106" s="4"/>
    </row>
    <row r="107" spans="1:25" x14ac:dyDescent="0.2">
      <c r="A107" s="354"/>
      <c r="B107" s="321"/>
      <c r="C107" s="1386"/>
      <c r="D107" s="1386"/>
      <c r="E107" s="1386"/>
      <c r="F107" s="1386"/>
      <c r="G107" s="1386"/>
      <c r="H107" s="1386"/>
      <c r="I107" s="1597"/>
      <c r="J107" s="346"/>
      <c r="K107" s="347"/>
      <c r="L107" s="1816"/>
      <c r="M107" s="106"/>
      <c r="N107" s="182"/>
      <c r="O107" s="27"/>
      <c r="P107" s="25"/>
      <c r="U107" s="4"/>
      <c r="V107" s="4"/>
      <c r="W107" s="4"/>
      <c r="X107" s="4"/>
    </row>
    <row r="108" spans="1:25" x14ac:dyDescent="0.2">
      <c r="A108" s="354"/>
      <c r="B108" s="321"/>
      <c r="C108" s="667"/>
      <c r="D108" s="667"/>
      <c r="E108" s="667"/>
      <c r="F108" s="667"/>
      <c r="G108" s="667"/>
      <c r="H108" s="667"/>
      <c r="I108" s="668"/>
      <c r="J108" s="346"/>
      <c r="K108" s="347"/>
      <c r="L108" s="1816"/>
      <c r="M108" s="106"/>
      <c r="N108" s="182"/>
      <c r="O108" s="27"/>
      <c r="P108" s="25"/>
      <c r="U108" s="4"/>
      <c r="V108" s="4"/>
      <c r="W108" s="4"/>
      <c r="X108" s="4"/>
    </row>
    <row r="109" spans="1:25" x14ac:dyDescent="0.2">
      <c r="A109" s="354"/>
      <c r="B109" s="321"/>
      <c r="C109" s="1875" t="s">
        <v>1511</v>
      </c>
      <c r="D109" s="1875"/>
      <c r="E109" s="1875"/>
      <c r="F109" s="1875"/>
      <c r="G109" s="1875"/>
      <c r="H109" s="1875"/>
      <c r="I109" s="1876"/>
      <c r="J109" s="346"/>
      <c r="K109" s="347"/>
      <c r="L109" s="1816"/>
      <c r="M109" s="106"/>
      <c r="N109" s="182"/>
      <c r="O109" s="27"/>
      <c r="P109" s="25"/>
      <c r="U109" s="4"/>
      <c r="V109" s="4"/>
      <c r="W109" s="4"/>
      <c r="X109" s="4"/>
    </row>
    <row r="110" spans="1:25" x14ac:dyDescent="0.2">
      <c r="A110" s="354"/>
      <c r="B110" s="321"/>
      <c r="C110" s="1875"/>
      <c r="D110" s="1875"/>
      <c r="E110" s="1875"/>
      <c r="F110" s="1875"/>
      <c r="G110" s="1875"/>
      <c r="H110" s="1875"/>
      <c r="I110" s="1876"/>
      <c r="J110" s="346"/>
      <c r="K110" s="347"/>
      <c r="L110" s="1816"/>
      <c r="M110" s="106"/>
      <c r="N110" s="182"/>
      <c r="O110" s="27"/>
      <c r="P110" s="25"/>
      <c r="U110" s="4"/>
      <c r="V110" s="4"/>
      <c r="W110" s="4"/>
      <c r="X110" s="4"/>
    </row>
    <row r="111" spans="1:25" x14ac:dyDescent="0.2">
      <c r="A111" s="354"/>
      <c r="B111" s="321"/>
      <c r="C111" s="1875"/>
      <c r="D111" s="1875"/>
      <c r="E111" s="1875"/>
      <c r="F111" s="1875"/>
      <c r="G111" s="1875"/>
      <c r="H111" s="1875"/>
      <c r="I111" s="1876"/>
      <c r="J111" s="346"/>
      <c r="K111" s="347"/>
      <c r="L111" s="1816"/>
      <c r="M111" s="106"/>
      <c r="N111" s="182"/>
      <c r="O111" s="27"/>
      <c r="P111" s="25"/>
      <c r="U111" s="4"/>
      <c r="V111" s="4"/>
      <c r="W111" s="4"/>
      <c r="X111" s="4"/>
    </row>
    <row r="112" spans="1:25" x14ac:dyDescent="0.2">
      <c r="A112" s="354"/>
      <c r="B112" s="321"/>
      <c r="C112" s="1875"/>
      <c r="D112" s="1875"/>
      <c r="E112" s="1875"/>
      <c r="F112" s="1875"/>
      <c r="G112" s="1875"/>
      <c r="H112" s="1875"/>
      <c r="I112" s="1876"/>
      <c r="J112" s="346"/>
      <c r="K112" s="347"/>
      <c r="L112" s="1816"/>
      <c r="M112" s="106"/>
      <c r="N112" s="182"/>
      <c r="O112" s="27"/>
      <c r="P112" s="25"/>
      <c r="U112" s="4"/>
      <c r="V112" s="4"/>
      <c r="W112" s="4"/>
      <c r="X112" s="4"/>
    </row>
    <row r="113" spans="1:26" x14ac:dyDescent="0.2">
      <c r="A113" s="354"/>
      <c r="B113" s="321"/>
      <c r="C113" s="1875"/>
      <c r="D113" s="1875"/>
      <c r="E113" s="1875"/>
      <c r="F113" s="1875"/>
      <c r="G113" s="1875"/>
      <c r="H113" s="1875"/>
      <c r="I113" s="1876"/>
      <c r="J113" s="346"/>
      <c r="K113" s="347"/>
      <c r="L113" s="1816"/>
      <c r="M113" s="106"/>
      <c r="N113" s="182"/>
      <c r="O113" s="27"/>
      <c r="P113" s="25"/>
      <c r="U113" s="4"/>
      <c r="V113" s="4"/>
      <c r="W113" s="4"/>
      <c r="X113" s="4"/>
    </row>
    <row r="114" spans="1:26" x14ac:dyDescent="0.2">
      <c r="A114" s="354"/>
      <c r="B114" s="321"/>
      <c r="C114" s="1875"/>
      <c r="D114" s="1875"/>
      <c r="E114" s="1875"/>
      <c r="F114" s="1875"/>
      <c r="G114" s="1875"/>
      <c r="H114" s="1875"/>
      <c r="I114" s="1876"/>
      <c r="J114" s="346"/>
      <c r="K114" s="347"/>
      <c r="L114" s="1816"/>
      <c r="M114" s="106"/>
      <c r="N114" s="182"/>
      <c r="O114" s="27"/>
      <c r="P114" s="25"/>
      <c r="U114" s="4"/>
      <c r="V114" s="4"/>
      <c r="W114" s="4"/>
      <c r="X114" s="4"/>
    </row>
    <row r="115" spans="1:26" x14ac:dyDescent="0.2">
      <c r="A115" s="354"/>
      <c r="B115" s="321"/>
      <c r="C115" s="1875"/>
      <c r="D115" s="1875"/>
      <c r="E115" s="1875"/>
      <c r="F115" s="1875"/>
      <c r="G115" s="1875"/>
      <c r="H115" s="1875"/>
      <c r="I115" s="1876"/>
      <c r="J115" s="346"/>
      <c r="K115" s="347"/>
      <c r="L115" s="1816"/>
      <c r="M115" s="106"/>
      <c r="N115" s="182"/>
      <c r="O115" s="27"/>
      <c r="P115" s="25"/>
      <c r="U115" s="4"/>
      <c r="V115" s="4"/>
      <c r="W115" s="4"/>
      <c r="X115" s="4"/>
    </row>
    <row r="116" spans="1:26" x14ac:dyDescent="0.2">
      <c r="A116" s="354"/>
      <c r="B116" s="321"/>
      <c r="C116" s="1875"/>
      <c r="D116" s="1875"/>
      <c r="E116" s="1875"/>
      <c r="F116" s="1875"/>
      <c r="G116" s="1875"/>
      <c r="H116" s="1875"/>
      <c r="I116" s="1876"/>
      <c r="J116" s="346"/>
      <c r="K116" s="347"/>
      <c r="L116" s="666"/>
      <c r="M116" s="106"/>
      <c r="N116" s="182"/>
      <c r="O116" s="27"/>
      <c r="P116" s="25"/>
      <c r="U116" s="4"/>
      <c r="V116" s="4"/>
      <c r="W116" s="4"/>
      <c r="X116" s="4"/>
    </row>
    <row r="117" spans="1:26" x14ac:dyDescent="0.2">
      <c r="A117" s="354"/>
      <c r="B117" s="321" t="s">
        <v>27</v>
      </c>
      <c r="C117" s="1386" t="s">
        <v>1057</v>
      </c>
      <c r="D117" s="1386"/>
      <c r="E117" s="1386"/>
      <c r="F117" s="1386"/>
      <c r="G117" s="1386"/>
      <c r="H117" s="1386"/>
      <c r="I117" s="1597"/>
      <c r="J117" s="346"/>
      <c r="K117" s="347"/>
      <c r="L117" s="666"/>
      <c r="M117" s="106"/>
      <c r="N117" s="182" t="s">
        <v>783</v>
      </c>
      <c r="O117" s="27" t="b">
        <v>0</v>
      </c>
      <c r="P117" s="230">
        <f>IF(O117=TRUE,1,0)</f>
        <v>0</v>
      </c>
      <c r="U117" s="4"/>
      <c r="V117" s="4"/>
      <c r="W117" s="552" t="str">
        <f>IF(OR(Q117=TRUE,R117="NA"),CONCATENATE(N117," "),"")</f>
        <v/>
      </c>
      <c r="X117" s="562" t="str">
        <f>IF(OR(O117=TRUE,Q117=TRUE,R117="NA"),"",CONCATENATE(N117," "))</f>
        <v xml:space="preserve">GR3.3e, </v>
      </c>
      <c r="Y117" s="589" t="s">
        <v>946</v>
      </c>
    </row>
    <row r="118" spans="1:26" x14ac:dyDescent="0.2">
      <c r="A118" s="354"/>
      <c r="B118" s="321"/>
      <c r="C118" s="1386"/>
      <c r="D118" s="1386"/>
      <c r="E118" s="1386"/>
      <c r="F118" s="1386"/>
      <c r="G118" s="1386"/>
      <c r="H118" s="1386"/>
      <c r="I118" s="1597"/>
      <c r="J118" s="346"/>
      <c r="K118" s="347"/>
      <c r="L118" s="666"/>
      <c r="M118" s="106"/>
      <c r="N118" s="182"/>
      <c r="O118" s="27"/>
      <c r="P118" s="27"/>
      <c r="U118" s="4"/>
      <c r="V118" s="4"/>
      <c r="W118" s="7"/>
      <c r="X118" s="562"/>
      <c r="Y118" s="589"/>
    </row>
    <row r="119" spans="1:26" x14ac:dyDescent="0.2">
      <c r="A119" s="354"/>
      <c r="B119" s="321"/>
      <c r="C119" s="1386"/>
      <c r="D119" s="1386"/>
      <c r="E119" s="1386"/>
      <c r="F119" s="1386"/>
      <c r="G119" s="1386"/>
      <c r="H119" s="1386"/>
      <c r="I119" s="1597"/>
      <c r="J119" s="346"/>
      <c r="K119" s="347"/>
      <c r="L119" s="666"/>
      <c r="M119" s="106"/>
      <c r="N119" s="182"/>
      <c r="O119" s="27"/>
      <c r="P119" s="27"/>
      <c r="U119" s="4"/>
      <c r="V119" s="4"/>
      <c r="W119" s="7"/>
      <c r="X119" s="562"/>
      <c r="Y119" s="589"/>
    </row>
    <row r="120" spans="1:26" x14ac:dyDescent="0.2">
      <c r="A120" s="1058"/>
      <c r="B120" s="1059"/>
      <c r="C120" s="1655"/>
      <c r="D120" s="1655"/>
      <c r="E120" s="1655"/>
      <c r="F120" s="1655"/>
      <c r="G120" s="1655"/>
      <c r="H120" s="1655"/>
      <c r="I120" s="1656"/>
      <c r="J120" s="1055"/>
      <c r="K120" s="1056"/>
      <c r="L120" s="1057"/>
      <c r="M120" s="106"/>
      <c r="N120" s="182"/>
      <c r="O120" s="27"/>
      <c r="P120" s="25"/>
      <c r="U120" s="4"/>
      <c r="V120" s="4"/>
      <c r="W120" s="4"/>
      <c r="X120" s="4"/>
      <c r="Y120" s="589"/>
    </row>
    <row r="121" spans="1:26" ht="14.25" customHeight="1" x14ac:dyDescent="0.2">
      <c r="A121" s="354"/>
      <c r="B121" s="1167" t="s">
        <v>789</v>
      </c>
      <c r="C121" s="1386" t="s">
        <v>1492</v>
      </c>
      <c r="D121" s="1386"/>
      <c r="E121" s="1386"/>
      <c r="F121" s="1386"/>
      <c r="G121" s="1386"/>
      <c r="H121" s="1386"/>
      <c r="I121" s="1597"/>
      <c r="J121" s="346"/>
      <c r="K121" s="347"/>
      <c r="L121" s="666"/>
      <c r="M121" s="106"/>
      <c r="N121" s="182" t="s">
        <v>818</v>
      </c>
      <c r="O121" s="27" t="b">
        <v>0</v>
      </c>
      <c r="P121" s="230">
        <f>IF(O121=TRUE,1,0)</f>
        <v>0</v>
      </c>
      <c r="U121" s="4"/>
      <c r="V121" s="4"/>
      <c r="W121" s="552" t="str">
        <f>IF(OR(Q121=TRUE,R121="NA"),CONCATENATE(N121," "),"")</f>
        <v/>
      </c>
      <c r="X121" s="562" t="str">
        <f>IF(OR(O121=TRUE,Q121=TRUE,R121="NA"),"",CONCATENATE(N121," "))</f>
        <v xml:space="preserve">GR3.3f, </v>
      </c>
      <c r="Y121" s="589" t="s">
        <v>946</v>
      </c>
    </row>
    <row r="122" spans="1:26" ht="14.25" customHeight="1" x14ac:dyDescent="0.2">
      <c r="A122" s="354"/>
      <c r="B122" s="1167"/>
      <c r="C122" s="1386"/>
      <c r="D122" s="1386"/>
      <c r="E122" s="1386"/>
      <c r="F122" s="1386"/>
      <c r="G122" s="1386"/>
      <c r="H122" s="1386"/>
      <c r="I122" s="1597"/>
      <c r="J122" s="346"/>
      <c r="K122" s="347"/>
      <c r="L122" s="666"/>
      <c r="M122" s="106"/>
      <c r="N122" s="182"/>
      <c r="O122" s="27"/>
      <c r="P122" s="25"/>
      <c r="U122" s="4"/>
      <c r="V122" s="4"/>
      <c r="W122" s="4"/>
      <c r="X122" s="4"/>
      <c r="Y122" s="589"/>
    </row>
    <row r="123" spans="1:26" ht="14.25" customHeight="1" x14ac:dyDescent="0.2">
      <c r="A123" s="354"/>
      <c r="B123" s="1167"/>
      <c r="C123" s="1386"/>
      <c r="D123" s="1386"/>
      <c r="E123" s="1386"/>
      <c r="F123" s="1386"/>
      <c r="G123" s="1386"/>
      <c r="H123" s="1386"/>
      <c r="I123" s="1597"/>
      <c r="J123" s="346"/>
      <c r="K123" s="347"/>
      <c r="L123" s="666"/>
      <c r="M123" s="106"/>
      <c r="N123" s="182"/>
      <c r="O123" s="27"/>
      <c r="P123" s="25"/>
      <c r="U123" s="4"/>
      <c r="V123" s="4"/>
      <c r="W123" s="4"/>
      <c r="X123" s="4"/>
      <c r="Y123" s="589"/>
    </row>
    <row r="124" spans="1:26" ht="14.25" customHeight="1" x14ac:dyDescent="0.2">
      <c r="A124" s="354"/>
      <c r="B124" s="1167"/>
      <c r="C124" s="1386"/>
      <c r="D124" s="1386"/>
      <c r="E124" s="1386"/>
      <c r="F124" s="1386"/>
      <c r="G124" s="1386"/>
      <c r="H124" s="1386"/>
      <c r="I124" s="1597"/>
      <c r="J124" s="346"/>
      <c r="K124" s="347"/>
      <c r="L124" s="666"/>
      <c r="M124" s="106"/>
      <c r="N124" s="182"/>
      <c r="O124" s="27"/>
      <c r="P124" s="25"/>
      <c r="U124" s="4"/>
      <c r="V124" s="4"/>
      <c r="W124" s="4"/>
      <c r="X124" s="4"/>
      <c r="Y124" s="589"/>
      <c r="Z124" s="908"/>
    </row>
    <row r="125" spans="1:26" ht="14.25" customHeight="1" x14ac:dyDescent="0.2">
      <c r="A125" s="354"/>
      <c r="B125" s="1167"/>
      <c r="C125" s="1386"/>
      <c r="D125" s="1386"/>
      <c r="E125" s="1386"/>
      <c r="F125" s="1386"/>
      <c r="G125" s="1386"/>
      <c r="H125" s="1386"/>
      <c r="I125" s="1597"/>
      <c r="J125" s="346"/>
      <c r="K125" s="347"/>
      <c r="L125" s="666"/>
      <c r="M125" s="106"/>
      <c r="N125" s="182"/>
      <c r="O125" s="27"/>
      <c r="P125" s="25"/>
      <c r="U125" s="4"/>
      <c r="V125" s="4"/>
      <c r="W125" s="4"/>
      <c r="X125" s="4"/>
      <c r="Y125" s="589"/>
    </row>
    <row r="126" spans="1:26" ht="14.25" customHeight="1" x14ac:dyDescent="0.2">
      <c r="A126" s="354"/>
      <c r="B126" s="1167"/>
      <c r="C126" s="1386"/>
      <c r="D126" s="1386"/>
      <c r="E126" s="1386"/>
      <c r="F126" s="1386"/>
      <c r="G126" s="1386"/>
      <c r="H126" s="1386"/>
      <c r="I126" s="1597"/>
      <c r="J126" s="346"/>
      <c r="K126" s="347"/>
      <c r="L126" s="666"/>
      <c r="M126" s="106"/>
      <c r="N126" s="182"/>
      <c r="O126" s="27"/>
      <c r="P126" s="25"/>
      <c r="U126" s="4"/>
      <c r="V126" s="4"/>
      <c r="W126" s="4"/>
      <c r="X126" s="4"/>
      <c r="Y126" s="589"/>
    </row>
    <row r="127" spans="1:26" ht="14.25" customHeight="1" x14ac:dyDescent="0.2">
      <c r="A127" s="354"/>
      <c r="B127" s="1167"/>
      <c r="C127" s="1386"/>
      <c r="D127" s="1386"/>
      <c r="E127" s="1386"/>
      <c r="F127" s="1386"/>
      <c r="G127" s="1386"/>
      <c r="H127" s="1386"/>
      <c r="I127" s="1597"/>
      <c r="J127" s="346"/>
      <c r="K127" s="347"/>
      <c r="L127" s="666"/>
      <c r="M127" s="106"/>
      <c r="N127" s="182"/>
      <c r="O127" s="27"/>
      <c r="P127" s="25"/>
      <c r="U127" s="4"/>
      <c r="V127" s="4"/>
      <c r="W127" s="4"/>
      <c r="X127" s="4"/>
      <c r="Y127" s="589"/>
    </row>
    <row r="128" spans="1:26" x14ac:dyDescent="0.2">
      <c r="A128" s="354"/>
      <c r="B128" s="1167"/>
      <c r="C128" s="1386"/>
      <c r="D128" s="1386"/>
      <c r="E128" s="1386"/>
      <c r="F128" s="1386"/>
      <c r="G128" s="1386"/>
      <c r="H128" s="1386"/>
      <c r="I128" s="1597"/>
      <c r="J128" s="346"/>
      <c r="K128" s="347"/>
      <c r="L128" s="666"/>
      <c r="M128" s="106"/>
      <c r="N128" s="182"/>
      <c r="O128" s="27"/>
      <c r="P128" s="25"/>
      <c r="U128" s="4"/>
      <c r="V128" s="4"/>
      <c r="W128" s="4"/>
      <c r="X128" s="4"/>
      <c r="Y128" s="589"/>
    </row>
    <row r="129" spans="1:25" ht="16.5" customHeight="1" x14ac:dyDescent="0.2">
      <c r="A129" s="1818"/>
      <c r="B129" s="1167" t="s">
        <v>861</v>
      </c>
      <c r="C129" s="1386" t="s">
        <v>291</v>
      </c>
      <c r="D129" s="1386"/>
      <c r="E129" s="1386"/>
      <c r="F129" s="1386"/>
      <c r="G129" s="1386"/>
      <c r="H129" s="1386"/>
      <c r="I129" s="1597"/>
      <c r="J129" s="346"/>
      <c r="K129" s="347"/>
      <c r="L129" s="1816"/>
      <c r="M129" s="106"/>
      <c r="N129" s="182" t="s">
        <v>976</v>
      </c>
      <c r="O129" s="27" t="b">
        <v>0</v>
      </c>
      <c r="P129" s="230">
        <f>IF(O129=TRUE,1,0)</f>
        <v>0</v>
      </c>
      <c r="U129" s="4"/>
      <c r="V129" s="4"/>
      <c r="W129" s="552" t="str">
        <f>IF(OR(Q129=TRUE,R129="NA"),CONCATENATE(N129," "),"")</f>
        <v/>
      </c>
      <c r="X129" s="562" t="str">
        <f>IF(OR(O129=TRUE,Q129=TRUE,R129="NA"),"",CONCATENATE(N129," "))</f>
        <v xml:space="preserve">GR3.3g, </v>
      </c>
      <c r="Y129" s="589" t="s">
        <v>946</v>
      </c>
    </row>
    <row r="130" spans="1:25" ht="13.15" customHeight="1" x14ac:dyDescent="0.2">
      <c r="A130" s="1818"/>
      <c r="B130" s="1167"/>
      <c r="C130" s="1386"/>
      <c r="D130" s="1386"/>
      <c r="E130" s="1386"/>
      <c r="F130" s="1386"/>
      <c r="G130" s="1386"/>
      <c r="H130" s="1386"/>
      <c r="I130" s="1597"/>
      <c r="J130" s="346"/>
      <c r="K130" s="347"/>
      <c r="L130" s="1816"/>
      <c r="M130" s="106"/>
      <c r="N130" s="182"/>
      <c r="O130" s="27"/>
      <c r="P130" s="25"/>
      <c r="U130" s="4"/>
      <c r="V130" s="4"/>
      <c r="W130" s="4"/>
      <c r="X130" s="4"/>
      <c r="Y130" s="589"/>
    </row>
    <row r="131" spans="1:25" ht="13.15" customHeight="1" x14ac:dyDescent="0.2">
      <c r="A131" s="354"/>
      <c r="B131" s="1043"/>
      <c r="C131" s="595" t="s">
        <v>292</v>
      </c>
      <c r="D131" s="591"/>
      <c r="E131" s="591"/>
      <c r="F131" s="591"/>
      <c r="G131" s="591"/>
      <c r="H131" s="591"/>
      <c r="I131" s="592"/>
      <c r="J131" s="347"/>
      <c r="K131" s="347"/>
      <c r="L131" s="1816"/>
      <c r="M131" s="106"/>
      <c r="N131" s="182"/>
      <c r="O131" s="27"/>
      <c r="P131" s="25"/>
      <c r="U131" s="4"/>
      <c r="V131" s="4"/>
      <c r="W131" s="4"/>
      <c r="X131" s="4"/>
    </row>
    <row r="132" spans="1:25" ht="12" customHeight="1" x14ac:dyDescent="0.2">
      <c r="A132" s="354"/>
      <c r="B132" s="1043"/>
      <c r="C132" s="926" t="s">
        <v>1428</v>
      </c>
      <c r="D132" s="591"/>
      <c r="E132" s="591"/>
      <c r="F132" s="591"/>
      <c r="G132" s="591"/>
      <c r="H132" s="591"/>
      <c r="I132" s="592"/>
      <c r="J132" s="347"/>
      <c r="K132" s="347"/>
      <c r="L132" s="1816"/>
      <c r="M132" s="106"/>
      <c r="N132" s="182"/>
      <c r="O132" s="27"/>
      <c r="P132" s="25"/>
      <c r="U132" s="4"/>
      <c r="V132" s="4"/>
      <c r="W132" s="4"/>
      <c r="X132" s="4"/>
    </row>
    <row r="133" spans="1:25" ht="16.5" customHeight="1" x14ac:dyDescent="0.2">
      <c r="A133" s="1818"/>
      <c r="B133" s="1862"/>
      <c r="C133" s="355"/>
      <c r="D133" s="1386" t="s">
        <v>918</v>
      </c>
      <c r="E133" s="1386"/>
      <c r="F133" s="1386"/>
      <c r="G133" s="1386"/>
      <c r="H133" s="1386"/>
      <c r="I133" s="1597"/>
      <c r="J133" s="352"/>
      <c r="K133" s="7"/>
      <c r="L133" s="1816"/>
      <c r="M133" s="106"/>
      <c r="N133" s="182"/>
      <c r="O133" s="27"/>
      <c r="P133" s="25"/>
      <c r="U133" s="4"/>
      <c r="V133" s="4"/>
      <c r="W133" s="4"/>
      <c r="X133" s="4"/>
    </row>
    <row r="134" spans="1:25" ht="16.5" customHeight="1" x14ac:dyDescent="0.2">
      <c r="A134" s="1818"/>
      <c r="B134" s="1862"/>
      <c r="C134" s="355"/>
      <c r="D134" s="1386"/>
      <c r="E134" s="1386"/>
      <c r="F134" s="1386"/>
      <c r="G134" s="1386"/>
      <c r="H134" s="1386"/>
      <c r="I134" s="1597"/>
      <c r="J134" s="129"/>
      <c r="K134" s="7"/>
      <c r="L134" s="1816"/>
      <c r="M134" s="106"/>
      <c r="N134" s="182"/>
      <c r="O134" s="27"/>
      <c r="P134" s="25"/>
      <c r="U134" s="4"/>
      <c r="V134" s="4"/>
      <c r="W134" s="4"/>
      <c r="X134" s="4"/>
    </row>
    <row r="135" spans="1:25" x14ac:dyDescent="0.2">
      <c r="A135" s="1818"/>
      <c r="B135" s="1862"/>
      <c r="C135" s="591"/>
      <c r="D135" s="1386"/>
      <c r="E135" s="1386"/>
      <c r="F135" s="1386"/>
      <c r="G135" s="1386"/>
      <c r="H135" s="1386"/>
      <c r="I135" s="1597"/>
      <c r="J135" s="346"/>
      <c r="K135" s="347"/>
      <c r="L135" s="1816"/>
      <c r="M135" s="106"/>
      <c r="N135" s="182"/>
      <c r="O135" s="27"/>
      <c r="P135" s="25"/>
      <c r="U135" s="4"/>
      <c r="V135" s="4"/>
      <c r="W135" s="4"/>
      <c r="X135" s="4"/>
    </row>
    <row r="136" spans="1:25" ht="2.4500000000000002" customHeight="1" x14ac:dyDescent="0.2">
      <c r="A136" s="1818"/>
      <c r="B136" s="1862"/>
      <c r="C136" s="591"/>
      <c r="D136" s="1386"/>
      <c r="E136" s="1386"/>
      <c r="F136" s="1386"/>
      <c r="G136" s="1386"/>
      <c r="H136" s="1386"/>
      <c r="I136" s="1597"/>
      <c r="J136" s="346"/>
      <c r="K136" s="347"/>
      <c r="L136" s="1816"/>
      <c r="M136" s="106"/>
      <c r="N136" s="182"/>
      <c r="O136" s="27"/>
      <c r="P136" s="25"/>
      <c r="U136" s="4"/>
      <c r="V136" s="4"/>
      <c r="W136" s="4"/>
      <c r="X136" s="4"/>
    </row>
    <row r="137" spans="1:25" ht="16.5" customHeight="1" x14ac:dyDescent="0.2">
      <c r="A137" s="1818"/>
      <c r="B137" s="1862"/>
      <c r="C137" s="355"/>
      <c r="D137" s="1386" t="s">
        <v>241</v>
      </c>
      <c r="E137" s="1386"/>
      <c r="F137" s="1386"/>
      <c r="G137" s="1386"/>
      <c r="H137" s="1386"/>
      <c r="I137" s="1597"/>
      <c r="J137" s="352"/>
      <c r="K137" s="7"/>
      <c r="L137" s="1816"/>
      <c r="M137" s="106"/>
      <c r="N137" s="182"/>
      <c r="O137" s="27"/>
      <c r="P137" s="25"/>
      <c r="U137" s="4"/>
      <c r="V137" s="4"/>
      <c r="W137" s="4"/>
      <c r="X137" s="4"/>
    </row>
    <row r="138" spans="1:25" ht="16.5" customHeight="1" x14ac:dyDescent="0.2">
      <c r="A138" s="1818"/>
      <c r="B138" s="1862"/>
      <c r="C138" s="591"/>
      <c r="D138" s="1386"/>
      <c r="E138" s="1386"/>
      <c r="F138" s="1386"/>
      <c r="G138" s="1386"/>
      <c r="H138" s="1386"/>
      <c r="I138" s="1597"/>
      <c r="J138" s="346"/>
      <c r="K138" s="347"/>
      <c r="L138" s="1816"/>
      <c r="M138" s="106"/>
      <c r="N138" s="182"/>
      <c r="O138" s="27"/>
      <c r="P138" s="25"/>
      <c r="U138" s="4"/>
      <c r="V138" s="4"/>
      <c r="W138" s="4"/>
      <c r="X138" s="4"/>
    </row>
    <row r="139" spans="1:25" ht="16.5" customHeight="1" x14ac:dyDescent="0.2">
      <c r="A139" s="1818"/>
      <c r="B139" s="1862"/>
      <c r="C139" s="355"/>
      <c r="D139" s="1386" t="s">
        <v>1493</v>
      </c>
      <c r="E139" s="1386"/>
      <c r="F139" s="1386"/>
      <c r="G139" s="1386"/>
      <c r="H139" s="1386"/>
      <c r="I139" s="1597"/>
      <c r="J139" s="352"/>
      <c r="K139" s="7"/>
      <c r="L139" s="1816"/>
      <c r="M139" s="106"/>
      <c r="N139" s="182"/>
      <c r="O139" s="27"/>
      <c r="P139" s="25"/>
      <c r="U139" s="4"/>
      <c r="V139" s="4"/>
      <c r="W139" s="4"/>
      <c r="X139" s="4"/>
    </row>
    <row r="140" spans="1:25" ht="16.5" customHeight="1" x14ac:dyDescent="0.2">
      <c r="A140" s="1818"/>
      <c r="B140" s="1862"/>
      <c r="C140" s="591"/>
      <c r="D140" s="1386"/>
      <c r="E140" s="1386"/>
      <c r="F140" s="1386"/>
      <c r="G140" s="1386"/>
      <c r="H140" s="1386"/>
      <c r="I140" s="1597"/>
      <c r="J140" s="346"/>
      <c r="K140" s="347"/>
      <c r="L140" s="1816"/>
      <c r="M140" s="106"/>
      <c r="N140" s="182"/>
      <c r="O140" s="27"/>
      <c r="P140" s="25"/>
      <c r="U140" s="4"/>
      <c r="V140" s="4"/>
      <c r="W140" s="4"/>
      <c r="X140" s="4"/>
    </row>
    <row r="141" spans="1:25" ht="16.5" customHeight="1" x14ac:dyDescent="0.2">
      <c r="A141" s="1818"/>
      <c r="B141" s="1862"/>
      <c r="C141" s="591"/>
      <c r="D141" s="1386"/>
      <c r="E141" s="1386"/>
      <c r="F141" s="1386"/>
      <c r="G141" s="1386"/>
      <c r="H141" s="1386"/>
      <c r="I141" s="1597"/>
      <c r="J141" s="346"/>
      <c r="K141" s="347"/>
      <c r="L141" s="1816"/>
      <c r="M141" s="106"/>
      <c r="N141" s="182"/>
      <c r="O141" s="27"/>
      <c r="P141" s="25"/>
      <c r="U141" s="4"/>
      <c r="V141" s="4"/>
      <c r="W141" s="4"/>
      <c r="X141" s="4"/>
    </row>
    <row r="142" spans="1:25" ht="16.5" customHeight="1" x14ac:dyDescent="0.2">
      <c r="A142" s="1818"/>
      <c r="B142" s="1862"/>
      <c r="C142" s="591"/>
      <c r="D142" s="1386"/>
      <c r="E142" s="1386"/>
      <c r="F142" s="1386"/>
      <c r="G142" s="1386"/>
      <c r="H142" s="1386"/>
      <c r="I142" s="1597"/>
      <c r="J142" s="346"/>
      <c r="K142" s="347"/>
      <c r="L142" s="1816"/>
      <c r="M142" s="106"/>
      <c r="N142" s="182"/>
      <c r="O142" s="27"/>
      <c r="P142" s="25"/>
      <c r="U142" s="4"/>
      <c r="V142" s="4"/>
      <c r="W142" s="4"/>
      <c r="X142" s="4"/>
    </row>
    <row r="143" spans="1:25" ht="16.5" customHeight="1" x14ac:dyDescent="0.2">
      <c r="A143" s="1818"/>
      <c r="B143" s="1862"/>
      <c r="C143" s="591"/>
      <c r="D143" s="1386"/>
      <c r="E143" s="1386"/>
      <c r="F143" s="1386"/>
      <c r="G143" s="1386"/>
      <c r="H143" s="1386"/>
      <c r="I143" s="1597"/>
      <c r="J143" s="346"/>
      <c r="K143" s="347"/>
      <c r="L143" s="1816"/>
      <c r="M143" s="106"/>
      <c r="N143" s="182"/>
      <c r="O143" s="27"/>
      <c r="P143" s="25"/>
      <c r="U143" s="4"/>
      <c r="V143" s="4"/>
      <c r="W143" s="4"/>
      <c r="X143" s="4"/>
    </row>
    <row r="144" spans="1:25" ht="16.5" customHeight="1" x14ac:dyDescent="0.2">
      <c r="A144" s="1818"/>
      <c r="B144" s="1862"/>
      <c r="C144" s="591"/>
      <c r="D144" s="1386"/>
      <c r="E144" s="1386"/>
      <c r="F144" s="1386"/>
      <c r="G144" s="1386"/>
      <c r="H144" s="1386"/>
      <c r="I144" s="1597"/>
      <c r="J144" s="346"/>
      <c r="K144" s="347"/>
      <c r="L144" s="1816"/>
      <c r="M144" s="106"/>
      <c r="N144" s="182"/>
      <c r="O144" s="27"/>
      <c r="P144" s="25"/>
      <c r="U144" s="4"/>
      <c r="V144" s="4"/>
      <c r="W144" s="4"/>
      <c r="X144" s="4"/>
    </row>
    <row r="145" spans="1:27" ht="18.75" customHeight="1" x14ac:dyDescent="0.2">
      <c r="A145" s="1818"/>
      <c r="B145" s="1862"/>
      <c r="C145" s="591"/>
      <c r="D145" s="1386"/>
      <c r="E145" s="1386"/>
      <c r="F145" s="1386"/>
      <c r="G145" s="1386"/>
      <c r="H145" s="1386"/>
      <c r="I145" s="1597"/>
      <c r="J145" s="346"/>
      <c r="K145" s="347"/>
      <c r="L145" s="1816"/>
      <c r="M145" s="106"/>
      <c r="N145" s="182"/>
      <c r="O145" s="27"/>
      <c r="P145" s="25"/>
      <c r="U145" s="4"/>
      <c r="V145" s="4"/>
      <c r="W145" s="4"/>
      <c r="X145" s="4"/>
      <c r="Z145" s="18"/>
    </row>
    <row r="146" spans="1:27" ht="14.25" customHeight="1" x14ac:dyDescent="0.2">
      <c r="A146" s="354"/>
      <c r="B146" s="1043"/>
      <c r="C146" s="355"/>
      <c r="D146" s="1386" t="s">
        <v>1058</v>
      </c>
      <c r="E146" s="1386"/>
      <c r="F146" s="1386"/>
      <c r="G146" s="1386"/>
      <c r="H146" s="1386"/>
      <c r="I146" s="1597"/>
      <c r="J146" s="347"/>
      <c r="K146" s="347"/>
      <c r="L146" s="1816"/>
      <c r="M146" s="106"/>
      <c r="N146" s="182"/>
      <c r="O146" s="27"/>
      <c r="P146" s="25"/>
      <c r="U146" s="4"/>
      <c r="V146" s="4"/>
      <c r="W146" s="4"/>
      <c r="X146" s="4"/>
    </row>
    <row r="147" spans="1:27" x14ac:dyDescent="0.2">
      <c r="A147" s="354"/>
      <c r="B147" s="1043"/>
      <c r="C147" s="355"/>
      <c r="D147" s="1386"/>
      <c r="E147" s="1386"/>
      <c r="F147" s="1386"/>
      <c r="G147" s="1386"/>
      <c r="H147" s="1386"/>
      <c r="I147" s="1597"/>
      <c r="J147" s="347"/>
      <c r="K147" s="347"/>
      <c r="L147" s="1816"/>
      <c r="M147" s="106"/>
      <c r="N147" s="182"/>
      <c r="O147" s="27"/>
      <c r="P147" s="25"/>
      <c r="U147" s="4"/>
      <c r="V147" s="4"/>
      <c r="W147" s="4"/>
      <c r="X147" s="4"/>
    </row>
    <row r="148" spans="1:27" ht="18.75" customHeight="1" x14ac:dyDescent="0.2">
      <c r="A148" s="354"/>
      <c r="B148" s="1043"/>
      <c r="C148" s="355"/>
      <c r="D148" s="1386"/>
      <c r="E148" s="1386"/>
      <c r="F148" s="1386"/>
      <c r="G148" s="1386"/>
      <c r="H148" s="1386"/>
      <c r="I148" s="1597"/>
      <c r="J148" s="347"/>
      <c r="K148" s="347"/>
      <c r="L148" s="1816"/>
      <c r="M148" s="106"/>
      <c r="N148" s="182"/>
      <c r="O148" s="27"/>
      <c r="P148" s="25"/>
      <c r="U148" s="4"/>
      <c r="V148" s="4"/>
      <c r="W148" s="4"/>
      <c r="X148" s="4"/>
    </row>
    <row r="149" spans="1:27" ht="14.25" customHeight="1" x14ac:dyDescent="0.2">
      <c r="A149" s="354"/>
      <c r="B149" s="1043"/>
      <c r="C149" s="355"/>
      <c r="D149" s="1386" t="s">
        <v>1540</v>
      </c>
      <c r="E149" s="1386"/>
      <c r="F149" s="1386"/>
      <c r="G149" s="1386"/>
      <c r="H149" s="1386"/>
      <c r="I149" s="1597"/>
      <c r="J149" s="347"/>
      <c r="K149" s="347"/>
      <c r="L149" s="1816"/>
      <c r="M149" s="106"/>
      <c r="N149" s="182"/>
      <c r="O149" s="27"/>
      <c r="P149" s="25"/>
      <c r="U149" s="4"/>
      <c r="V149" s="4"/>
      <c r="W149" s="4"/>
      <c r="X149" s="4"/>
      <c r="Z149" s="914" t="s">
        <v>1299</v>
      </c>
      <c r="AA149" s="1011"/>
    </row>
    <row r="150" spans="1:27" x14ac:dyDescent="0.2">
      <c r="A150" s="354"/>
      <c r="B150" s="1043"/>
      <c r="C150" s="355"/>
      <c r="D150" s="1386"/>
      <c r="E150" s="1386"/>
      <c r="F150" s="1386"/>
      <c r="G150" s="1386"/>
      <c r="H150" s="1386"/>
      <c r="I150" s="1597"/>
      <c r="J150" s="347"/>
      <c r="K150" s="347"/>
      <c r="L150" s="1816"/>
      <c r="M150" s="106"/>
      <c r="N150" s="182"/>
      <c r="O150" s="27"/>
      <c r="P150" s="25"/>
      <c r="U150" s="4"/>
      <c r="V150" s="4"/>
      <c r="W150" s="4"/>
      <c r="X150" s="4"/>
      <c r="AA150" s="1011"/>
    </row>
    <row r="151" spans="1:27" x14ac:dyDescent="0.2">
      <c r="A151" s="354"/>
      <c r="B151" s="1043"/>
      <c r="C151" s="355"/>
      <c r="D151" s="1386"/>
      <c r="E151" s="1386"/>
      <c r="F151" s="1386"/>
      <c r="G151" s="1386"/>
      <c r="H151" s="1386"/>
      <c r="I151" s="1597"/>
      <c r="J151" s="347"/>
      <c r="K151" s="347"/>
      <c r="L151" s="1816"/>
      <c r="M151" s="106"/>
      <c r="N151" s="182"/>
      <c r="O151" s="27"/>
      <c r="P151" s="25"/>
      <c r="U151" s="4"/>
      <c r="V151" s="4"/>
      <c r="W151" s="4"/>
      <c r="X151" s="4"/>
    </row>
    <row r="152" spans="1:27" x14ac:dyDescent="0.2">
      <c r="A152" s="354"/>
      <c r="B152" s="1043"/>
      <c r="C152" s="355"/>
      <c r="D152" s="1386"/>
      <c r="E152" s="1386"/>
      <c r="F152" s="1386"/>
      <c r="G152" s="1386"/>
      <c r="H152" s="1386"/>
      <c r="I152" s="1597"/>
      <c r="J152" s="347"/>
      <c r="K152" s="347"/>
      <c r="L152" s="1816"/>
      <c r="M152" s="106"/>
      <c r="N152" s="182"/>
      <c r="O152" s="27"/>
      <c r="P152" s="25"/>
      <c r="U152" s="4"/>
      <c r="V152" s="4"/>
      <c r="W152" s="4"/>
      <c r="X152" s="4"/>
      <c r="AA152" s="1014"/>
    </row>
    <row r="153" spans="1:27" x14ac:dyDescent="0.2">
      <c r="A153" s="354"/>
      <c r="B153" s="1043"/>
      <c r="C153" s="355"/>
      <c r="D153" s="1386"/>
      <c r="E153" s="1386"/>
      <c r="F153" s="1386"/>
      <c r="G153" s="1386"/>
      <c r="H153" s="1386"/>
      <c r="I153" s="1597"/>
      <c r="J153" s="347"/>
      <c r="K153" s="347"/>
      <c r="L153" s="1816"/>
      <c r="M153" s="106"/>
      <c r="N153" s="182"/>
      <c r="O153" s="27"/>
      <c r="P153" s="25"/>
      <c r="U153" s="4"/>
      <c r="V153" s="4"/>
      <c r="W153" s="4"/>
      <c r="X153" s="4"/>
    </row>
    <row r="154" spans="1:27" x14ac:dyDescent="0.2">
      <c r="A154" s="354"/>
      <c r="B154" s="1043"/>
      <c r="C154" s="355"/>
      <c r="D154" s="1386"/>
      <c r="E154" s="1386"/>
      <c r="F154" s="1386"/>
      <c r="G154" s="1386"/>
      <c r="H154" s="1386"/>
      <c r="I154" s="1597"/>
      <c r="J154" s="347"/>
      <c r="K154" s="347"/>
      <c r="L154" s="1816"/>
      <c r="M154" s="106"/>
      <c r="N154" s="182"/>
      <c r="O154" s="27"/>
      <c r="P154" s="25"/>
      <c r="U154" s="4"/>
      <c r="V154" s="4"/>
      <c r="W154" s="4"/>
      <c r="X154" s="4"/>
    </row>
    <row r="155" spans="1:27" ht="18" customHeight="1" x14ac:dyDescent="0.2">
      <c r="A155" s="354"/>
      <c r="B155" s="1043"/>
      <c r="C155" s="591"/>
      <c r="D155" s="1386"/>
      <c r="E155" s="1386"/>
      <c r="F155" s="1386"/>
      <c r="G155" s="1386"/>
      <c r="H155" s="1386"/>
      <c r="I155" s="1597"/>
      <c r="J155" s="347"/>
      <c r="K155" s="347"/>
      <c r="L155" s="1816"/>
      <c r="M155" s="106"/>
      <c r="N155" s="182"/>
      <c r="O155" s="27"/>
      <c r="P155" s="25"/>
      <c r="U155" s="4"/>
      <c r="V155" s="4"/>
      <c r="W155" s="4"/>
      <c r="X155" s="4"/>
    </row>
    <row r="156" spans="1:27" ht="16.5" customHeight="1" x14ac:dyDescent="0.2">
      <c r="A156" s="1818"/>
      <c r="B156" s="1862"/>
      <c r="C156" s="356"/>
      <c r="D156" s="1209" t="s">
        <v>242</v>
      </c>
      <c r="E156" s="1209"/>
      <c r="F156" s="1209"/>
      <c r="G156" s="1209"/>
      <c r="H156" s="1209"/>
      <c r="I156" s="1210"/>
      <c r="J156" s="352"/>
      <c r="K156" s="7"/>
      <c r="L156" s="1816"/>
      <c r="M156" s="106"/>
      <c r="N156" s="182"/>
      <c r="O156" s="27"/>
      <c r="P156" s="25"/>
      <c r="U156" s="4"/>
      <c r="V156" s="4"/>
      <c r="W156" s="4"/>
      <c r="X156" s="4"/>
    </row>
    <row r="157" spans="1:27" ht="16.5" customHeight="1" x14ac:dyDescent="0.2">
      <c r="A157" s="1818"/>
      <c r="B157" s="1862"/>
      <c r="C157" s="122"/>
      <c r="D157" s="1209"/>
      <c r="E157" s="1209"/>
      <c r="F157" s="1209"/>
      <c r="G157" s="1209"/>
      <c r="H157" s="1209"/>
      <c r="I157" s="1210"/>
      <c r="J157" s="350"/>
      <c r="K157" s="351"/>
      <c r="L157" s="1817"/>
      <c r="M157" s="106"/>
      <c r="N157" s="182"/>
      <c r="O157" s="27"/>
      <c r="P157" s="25"/>
      <c r="U157" s="4"/>
      <c r="V157" s="4"/>
      <c r="W157" s="4"/>
      <c r="X157" s="4"/>
    </row>
    <row r="158" spans="1:27" ht="16.5" customHeight="1" x14ac:dyDescent="0.2">
      <c r="A158" s="1868">
        <v>3.4</v>
      </c>
      <c r="B158" s="1126" t="s">
        <v>505</v>
      </c>
      <c r="C158" s="1126"/>
      <c r="D158" s="1126"/>
      <c r="E158" s="1126"/>
      <c r="F158" s="1126"/>
      <c r="G158" s="1126"/>
      <c r="H158" s="1126"/>
      <c r="I158" s="1126"/>
      <c r="J158" s="128"/>
      <c r="K158" s="7"/>
      <c r="L158" s="1860"/>
      <c r="M158" s="106"/>
      <c r="N158" s="182" t="s">
        <v>735</v>
      </c>
      <c r="O158" s="27" t="b">
        <v>0</v>
      </c>
      <c r="P158" s="230">
        <f>IF(O158=TRUE,1,0)</f>
        <v>0</v>
      </c>
      <c r="U158" s="4"/>
      <c r="V158" s="4"/>
      <c r="W158" s="552" t="str">
        <f>IF(OR(Q158=TRUE,R158="NA"),CONCATENATE(N158," "),"")</f>
        <v/>
      </c>
      <c r="X158" s="562" t="str">
        <f>IF(OR(O158=TRUE,Q158=TRUE,R158="NA"),"",CONCATENATE(N158," "))</f>
        <v xml:space="preserve">GR3.4, </v>
      </c>
    </row>
    <row r="159" spans="1:27" ht="16.5" customHeight="1" x14ac:dyDescent="0.2">
      <c r="A159" s="1868"/>
      <c r="B159" s="1386"/>
      <c r="C159" s="1386"/>
      <c r="D159" s="1386"/>
      <c r="E159" s="1386"/>
      <c r="F159" s="1386"/>
      <c r="G159" s="1386"/>
      <c r="H159" s="1386"/>
      <c r="I159" s="1386"/>
      <c r="J159" s="346"/>
      <c r="K159" s="347"/>
      <c r="L159" s="1816"/>
      <c r="M159" s="106"/>
      <c r="N159" s="182"/>
      <c r="O159" s="27"/>
      <c r="P159" s="25"/>
      <c r="U159" s="4"/>
      <c r="V159" s="4"/>
      <c r="W159" s="4"/>
      <c r="X159" s="4"/>
    </row>
    <row r="160" spans="1:27" ht="16.5" customHeight="1" x14ac:dyDescent="0.2">
      <c r="A160" s="1868"/>
      <c r="B160" s="1386"/>
      <c r="C160" s="1386"/>
      <c r="D160" s="1386"/>
      <c r="E160" s="1386"/>
      <c r="F160" s="1386"/>
      <c r="G160" s="1386"/>
      <c r="H160" s="1386"/>
      <c r="I160" s="1386"/>
      <c r="J160" s="346"/>
      <c r="K160" s="347"/>
      <c r="L160" s="1816"/>
      <c r="M160" s="106"/>
      <c r="N160" s="182"/>
      <c r="O160" s="27"/>
      <c r="P160" s="25"/>
      <c r="U160" s="4"/>
      <c r="V160" s="4"/>
      <c r="W160" s="4"/>
      <c r="X160" s="4"/>
    </row>
    <row r="161" spans="1:29" ht="12" customHeight="1" x14ac:dyDescent="0.2">
      <c r="A161" s="1868"/>
      <c r="B161" s="1387"/>
      <c r="C161" s="1387"/>
      <c r="D161" s="1387"/>
      <c r="E161" s="1387"/>
      <c r="F161" s="1387"/>
      <c r="G161" s="1387"/>
      <c r="H161" s="1387"/>
      <c r="I161" s="1387"/>
      <c r="J161" s="350"/>
      <c r="K161" s="351"/>
      <c r="L161" s="1817"/>
      <c r="M161" s="106"/>
      <c r="N161" s="182"/>
      <c r="O161" s="27"/>
      <c r="P161" s="25"/>
      <c r="U161" s="4"/>
      <c r="V161" s="4"/>
      <c r="W161" s="4"/>
      <c r="X161" s="4"/>
    </row>
    <row r="162" spans="1:29" ht="16.5" customHeight="1" x14ac:dyDescent="0.2">
      <c r="A162" s="1494">
        <v>3.5</v>
      </c>
      <c r="B162" s="1386" t="s">
        <v>452</v>
      </c>
      <c r="C162" s="1386"/>
      <c r="D162" s="1386"/>
      <c r="E162" s="1386"/>
      <c r="F162" s="1386"/>
      <c r="G162" s="1386"/>
      <c r="H162" s="1386"/>
      <c r="I162" s="1386"/>
      <c r="J162" s="128"/>
      <c r="K162" s="7"/>
      <c r="L162" s="1860"/>
      <c r="M162" s="106"/>
      <c r="N162" s="182" t="s">
        <v>736</v>
      </c>
      <c r="O162" s="27" t="b">
        <v>0</v>
      </c>
      <c r="P162" s="230">
        <f>IF(O162=TRUE,1,0)</f>
        <v>0</v>
      </c>
      <c r="U162" s="4"/>
      <c r="V162" s="4"/>
      <c r="W162" s="552" t="str">
        <f>IF(OR(Q162=TRUE,R162="NA"),CONCATENATE(N162," "),"")</f>
        <v/>
      </c>
      <c r="X162" s="562" t="str">
        <f>IF(OR(O162=TRUE,Q162=TRUE,R162="NA"),"",CONCATENATE(N162," "))</f>
        <v xml:space="preserve">GR3.5, </v>
      </c>
    </row>
    <row r="163" spans="1:29" ht="16.5" customHeight="1" x14ac:dyDescent="0.2">
      <c r="A163" s="1868"/>
      <c r="B163" s="1387"/>
      <c r="C163" s="1387"/>
      <c r="D163" s="1387"/>
      <c r="E163" s="1387"/>
      <c r="F163" s="1387"/>
      <c r="G163" s="1387"/>
      <c r="H163" s="1387"/>
      <c r="I163" s="1387"/>
      <c r="J163" s="346"/>
      <c r="K163" s="347"/>
      <c r="L163" s="1817"/>
      <c r="M163" s="106"/>
      <c r="N163" s="182"/>
      <c r="U163" s="4"/>
      <c r="V163" s="4"/>
      <c r="W163" s="4"/>
      <c r="X163" s="4"/>
    </row>
    <row r="164" spans="1:29" ht="16.5" customHeight="1" x14ac:dyDescent="0.2">
      <c r="A164" s="1348">
        <v>3.6</v>
      </c>
      <c r="B164" s="1126" t="s">
        <v>464</v>
      </c>
      <c r="C164" s="1126"/>
      <c r="D164" s="1126"/>
      <c r="E164" s="1126"/>
      <c r="F164" s="1126"/>
      <c r="G164" s="1126"/>
      <c r="H164" s="1126"/>
      <c r="I164" s="1127"/>
      <c r="J164" s="1143" t="s">
        <v>450</v>
      </c>
      <c r="K164" s="1144"/>
      <c r="L164" s="1124"/>
      <c r="M164" s="106"/>
      <c r="N164" s="183"/>
      <c r="U164" s="4"/>
      <c r="V164" s="4"/>
      <c r="W164" s="4"/>
      <c r="X164" s="4"/>
      <c r="AC164" s="512"/>
    </row>
    <row r="165" spans="1:29" ht="16.5" customHeight="1" thickBot="1" x14ac:dyDescent="0.25">
      <c r="A165" s="1588"/>
      <c r="B165" s="1128"/>
      <c r="C165" s="1128"/>
      <c r="D165" s="1128"/>
      <c r="E165" s="1128"/>
      <c r="F165" s="1128"/>
      <c r="G165" s="1128"/>
      <c r="H165" s="1128"/>
      <c r="I165" s="1129"/>
      <c r="J165" s="1145"/>
      <c r="K165" s="1146"/>
      <c r="L165" s="1734"/>
      <c r="M165" s="106"/>
      <c r="N165" s="183"/>
      <c r="U165" s="4"/>
      <c r="V165" s="4"/>
      <c r="W165" s="4"/>
      <c r="X165" s="4"/>
      <c r="AC165" s="512"/>
    </row>
    <row r="166" spans="1:29" ht="16.5" customHeight="1" x14ac:dyDescent="0.2">
      <c r="A166" s="1886" t="s">
        <v>293</v>
      </c>
      <c r="B166" s="1887"/>
      <c r="C166" s="1887"/>
      <c r="D166" s="1887"/>
      <c r="E166" s="1887"/>
      <c r="F166" s="1887"/>
      <c r="G166" s="1887"/>
      <c r="H166" s="1887"/>
      <c r="I166" s="1887"/>
      <c r="J166" s="1406" t="str">
        <f>IF(AND(U168=TRUE,COUNTIF(O171:O203,TRUE)&gt;0),"Check selection!","")</f>
        <v/>
      </c>
      <c r="K166" s="1406"/>
      <c r="L166" s="1407"/>
      <c r="M166" s="106"/>
      <c r="N166" s="178" t="s">
        <v>234</v>
      </c>
      <c r="O166" s="41">
        <f>O168</f>
        <v>9</v>
      </c>
      <c r="P166" s="41">
        <f>P168</f>
        <v>0</v>
      </c>
      <c r="Q166" s="41">
        <f>Q168</f>
        <v>0</v>
      </c>
      <c r="R166" s="191">
        <f>(P166+Q166)/O166</f>
        <v>0</v>
      </c>
      <c r="S166" s="41">
        <f>COUNTIF(S168,"Y")</f>
        <v>0</v>
      </c>
      <c r="T166" s="41">
        <f>COUNTA(S168)</f>
        <v>1</v>
      </c>
      <c r="U166" s="41">
        <f>COUNTIF(U168,"true")</f>
        <v>0</v>
      </c>
      <c r="V166" s="41">
        <f>V168</f>
        <v>0</v>
      </c>
      <c r="W166" s="8"/>
      <c r="X166" s="8"/>
    </row>
    <row r="167" spans="1:29" ht="16.5" customHeight="1" x14ac:dyDescent="0.2">
      <c r="A167" s="1888"/>
      <c r="B167" s="1889"/>
      <c r="C167" s="1889"/>
      <c r="D167" s="1889"/>
      <c r="E167" s="1889"/>
      <c r="F167" s="1889"/>
      <c r="G167" s="1889"/>
      <c r="H167" s="1889"/>
      <c r="I167" s="1889"/>
      <c r="J167" s="496"/>
      <c r="K167" s="153" t="s">
        <v>225</v>
      </c>
      <c r="L167" s="357"/>
      <c r="M167" s="106"/>
      <c r="N167" s="183"/>
      <c r="U167" s="4"/>
      <c r="V167" s="4"/>
      <c r="W167" s="4"/>
      <c r="X167" s="4"/>
    </row>
    <row r="168" spans="1:29" ht="16.5" customHeight="1" x14ac:dyDescent="0.2">
      <c r="A168" s="1825">
        <v>4</v>
      </c>
      <c r="B168" s="1388" t="s">
        <v>190</v>
      </c>
      <c r="C168" s="1388"/>
      <c r="D168" s="1388"/>
      <c r="E168" s="1388"/>
      <c r="F168" s="1388"/>
      <c r="G168" s="1388"/>
      <c r="H168" s="1388"/>
      <c r="I168" s="1863"/>
      <c r="J168" s="1151">
        <f>R168</f>
        <v>0</v>
      </c>
      <c r="K168" s="1495"/>
      <c r="L168" s="1767" t="str">
        <f>IF(J168&lt;0.6,"&lt;&lt; Insufficient control features","")</f>
        <v>&lt;&lt; Insufficient control features</v>
      </c>
      <c r="M168" s="105"/>
      <c r="N168" s="180" t="s">
        <v>236</v>
      </c>
      <c r="O168" s="47">
        <f>COUNTA(O171:O203)</f>
        <v>9</v>
      </c>
      <c r="P168" s="174">
        <f>IF(U168=TRUE,0,SUM(P171:P203)-V168)</f>
        <v>0</v>
      </c>
      <c r="Q168" s="13">
        <f>IF(U168=TRUE,O168,COUNTIF(Q171:Q203,TRUE))</f>
        <v>0</v>
      </c>
      <c r="R168" s="192">
        <f>IF(O168=Q168,1,ROUNDUP((P168+Q168)/O168,2))</f>
        <v>0</v>
      </c>
      <c r="S168" s="13" t="str">
        <f>IF(R168&gt;=$S$11,"Y","N")</f>
        <v>N</v>
      </c>
      <c r="U168" s="34" t="b">
        <v>0</v>
      </c>
      <c r="V168" s="13">
        <f>COUNTIF(V171:V203,"TRUE")</f>
        <v>0</v>
      </c>
      <c r="W168" s="662" t="str">
        <f>W171&amp;W175&amp;W178&amp;W184&amp;W186&amp;W188&amp;W195&amp;W198&amp;W201</f>
        <v/>
      </c>
      <c r="X168" s="662" t="str">
        <f>X171&amp;X175&amp;X178&amp;X184&amp;X186&amp;X188&amp;X195&amp;X198&amp;X201</f>
        <v xml:space="preserve">GR4.1, GR4.2, GR4.3, GR4.4a, GR4.4b, GR4.4c, GR4.4d, GR4.5, GR4.6, </v>
      </c>
    </row>
    <row r="169" spans="1:29" ht="16.5" customHeight="1" x14ac:dyDescent="0.2">
      <c r="A169" s="1826"/>
      <c r="B169" s="1389"/>
      <c r="C169" s="1389"/>
      <c r="D169" s="1389"/>
      <c r="E169" s="1389"/>
      <c r="F169" s="1389"/>
      <c r="G169" s="1389"/>
      <c r="H169" s="1389"/>
      <c r="I169" s="1864"/>
      <c r="J169" s="1393"/>
      <c r="K169" s="1496"/>
      <c r="L169" s="1768"/>
      <c r="M169" s="105"/>
      <c r="N169" s="181"/>
      <c r="O169" s="4"/>
      <c r="U169" s="4"/>
      <c r="V169" s="4" t="str">
        <f>IF(AND(O169=TRUE,Q169=TRUE),TRUE,"")</f>
        <v/>
      </c>
      <c r="W169" s="4"/>
      <c r="X169" s="4"/>
    </row>
    <row r="170" spans="1:29" ht="16.5" customHeight="1" x14ac:dyDescent="0.2">
      <c r="A170" s="1827"/>
      <c r="B170" s="1390"/>
      <c r="C170" s="1390"/>
      <c r="D170" s="1390"/>
      <c r="E170" s="1390"/>
      <c r="F170" s="1390"/>
      <c r="G170" s="1390"/>
      <c r="H170" s="1390"/>
      <c r="I170" s="1865"/>
      <c r="J170" s="1395"/>
      <c r="K170" s="1497"/>
      <c r="L170" s="1769"/>
      <c r="M170" s="108"/>
      <c r="N170" s="17"/>
      <c r="U170" s="4"/>
      <c r="V170" s="4"/>
      <c r="W170" s="4"/>
      <c r="X170" s="4"/>
    </row>
    <row r="171" spans="1:29" ht="16.5" customHeight="1" x14ac:dyDescent="0.2">
      <c r="A171" s="1493">
        <v>4.0999999999999996</v>
      </c>
      <c r="B171" s="1386" t="s">
        <v>191</v>
      </c>
      <c r="C171" s="1386"/>
      <c r="D171" s="1386"/>
      <c r="E171" s="1386"/>
      <c r="F171" s="1386"/>
      <c r="G171" s="1386"/>
      <c r="H171" s="1386"/>
      <c r="I171" s="1597"/>
      <c r="J171" s="128"/>
      <c r="K171" s="7"/>
      <c r="L171" s="1815"/>
      <c r="M171" s="106"/>
      <c r="N171" s="182" t="s">
        <v>737</v>
      </c>
      <c r="O171" s="27" t="b">
        <v>0</v>
      </c>
      <c r="P171" s="230">
        <f>IF(O171=TRUE,1,0)</f>
        <v>0</v>
      </c>
      <c r="Q171" s="581"/>
      <c r="R171" s="566" t="str">
        <f>IF(AND($Q$168&gt;0,$Q$168=$O$168),"NA","")</f>
        <v/>
      </c>
      <c r="U171" s="4"/>
      <c r="V171" s="4"/>
      <c r="W171" s="552" t="str">
        <f>IF(OR(Q171=TRUE,R171="NA"),CONCATENATE(N171," "),"")</f>
        <v/>
      </c>
      <c r="X171" s="562" t="str">
        <f>IF(OR(O171=TRUE,Q171=TRUE,R171="NA"),"",CONCATENATE(N171," "))</f>
        <v xml:space="preserve">GR4.1, </v>
      </c>
    </row>
    <row r="172" spans="1:29" ht="16.5" customHeight="1" x14ac:dyDescent="0.2">
      <c r="A172" s="1493"/>
      <c r="B172" s="1386"/>
      <c r="C172" s="1386"/>
      <c r="D172" s="1386"/>
      <c r="E172" s="1386"/>
      <c r="F172" s="1386"/>
      <c r="G172" s="1386"/>
      <c r="H172" s="1386"/>
      <c r="I172" s="1597"/>
      <c r="J172" s="346"/>
      <c r="K172" s="347"/>
      <c r="L172" s="1816"/>
      <c r="M172" s="106"/>
      <c r="N172" s="182"/>
      <c r="O172" s="27"/>
      <c r="P172" s="25"/>
      <c r="Q172" s="25"/>
      <c r="R172" s="25"/>
      <c r="U172" s="4"/>
      <c r="V172" s="4"/>
      <c r="W172" s="4"/>
      <c r="X172" s="4"/>
    </row>
    <row r="173" spans="1:29" ht="16.5" customHeight="1" x14ac:dyDescent="0.2">
      <c r="A173" s="1493"/>
      <c r="B173" s="1386"/>
      <c r="C173" s="1386"/>
      <c r="D173" s="1386"/>
      <c r="E173" s="1386"/>
      <c r="F173" s="1386"/>
      <c r="G173" s="1386"/>
      <c r="H173" s="1386"/>
      <c r="I173" s="1597"/>
      <c r="J173" s="346"/>
      <c r="K173" s="347"/>
      <c r="L173" s="1816"/>
      <c r="M173" s="106"/>
      <c r="N173" s="182"/>
      <c r="O173" s="27"/>
      <c r="P173" s="25"/>
      <c r="Q173" s="25"/>
      <c r="R173" s="25"/>
      <c r="U173" s="4"/>
      <c r="V173" s="4"/>
      <c r="W173" s="4"/>
      <c r="X173" s="4"/>
    </row>
    <row r="174" spans="1:29" ht="16.5" customHeight="1" x14ac:dyDescent="0.2">
      <c r="A174" s="1494"/>
      <c r="B174" s="1387"/>
      <c r="C174" s="1387"/>
      <c r="D174" s="1387"/>
      <c r="E174" s="1387"/>
      <c r="F174" s="1387"/>
      <c r="G174" s="1387"/>
      <c r="H174" s="1387"/>
      <c r="I174" s="1391"/>
      <c r="J174" s="350"/>
      <c r="K174" s="351"/>
      <c r="L174" s="1817"/>
      <c r="M174" s="106"/>
      <c r="N174" s="182"/>
      <c r="O174" s="27"/>
      <c r="P174" s="25"/>
      <c r="Q174" s="25"/>
      <c r="R174" s="25"/>
      <c r="U174" s="4"/>
      <c r="V174" s="4"/>
      <c r="W174" s="4"/>
      <c r="X174" s="4"/>
    </row>
    <row r="175" spans="1:29" ht="16.5" customHeight="1" x14ac:dyDescent="0.2">
      <c r="A175" s="1494">
        <v>4.2</v>
      </c>
      <c r="B175" s="1386" t="s">
        <v>506</v>
      </c>
      <c r="C175" s="1386"/>
      <c r="D175" s="1386"/>
      <c r="E175" s="1386"/>
      <c r="F175" s="1386"/>
      <c r="G175" s="1386"/>
      <c r="H175" s="1386"/>
      <c r="I175" s="1597"/>
      <c r="J175" s="128"/>
      <c r="K175" s="7"/>
      <c r="L175" s="1824"/>
      <c r="M175" s="106"/>
      <c r="N175" s="182" t="s">
        <v>738</v>
      </c>
      <c r="O175" s="27" t="b">
        <v>0</v>
      </c>
      <c r="P175" s="230">
        <f>IF(O175=TRUE,1,0)</f>
        <v>0</v>
      </c>
      <c r="Q175" s="581"/>
      <c r="R175" s="566" t="str">
        <f>IF(AND($Q$168&gt;0,$Q$168=$O$168),"NA","")</f>
        <v/>
      </c>
      <c r="U175" s="4"/>
      <c r="V175" s="4"/>
      <c r="W175" s="552" t="str">
        <f>IF(OR(Q175=TRUE,R175="NA"),CONCATENATE(N175," "),"")</f>
        <v/>
      </c>
      <c r="X175" s="562" t="str">
        <f>IF(OR(O175=TRUE,Q175=TRUE,R175="NA"),"",CONCATENATE(N175," "))</f>
        <v xml:space="preserve">GR4.2, </v>
      </c>
    </row>
    <row r="176" spans="1:29" ht="16.5" customHeight="1" x14ac:dyDescent="0.2">
      <c r="A176" s="1868"/>
      <c r="B176" s="1386"/>
      <c r="C176" s="1386"/>
      <c r="D176" s="1386"/>
      <c r="E176" s="1386"/>
      <c r="F176" s="1386"/>
      <c r="G176" s="1386"/>
      <c r="H176" s="1386"/>
      <c r="I176" s="1597"/>
      <c r="J176" s="346"/>
      <c r="K176" s="347"/>
      <c r="L176" s="1824"/>
      <c r="M176" s="106"/>
      <c r="N176" s="182"/>
      <c r="O176" s="27"/>
      <c r="P176" s="25"/>
      <c r="Q176" s="25"/>
      <c r="R176" s="25"/>
      <c r="U176" s="4"/>
      <c r="V176" s="4"/>
      <c r="W176" s="4"/>
      <c r="X176" s="4"/>
    </row>
    <row r="177" spans="1:26" ht="16.5" customHeight="1" x14ac:dyDescent="0.2">
      <c r="A177" s="1868"/>
      <c r="B177" s="1387"/>
      <c r="C177" s="1387"/>
      <c r="D177" s="1387"/>
      <c r="E177" s="1387"/>
      <c r="F177" s="1387"/>
      <c r="G177" s="1387"/>
      <c r="H177" s="1387"/>
      <c r="I177" s="1391"/>
      <c r="J177" s="350"/>
      <c r="K177" s="351"/>
      <c r="L177" s="1824"/>
      <c r="M177" s="106"/>
      <c r="N177" s="182"/>
      <c r="O177" s="27"/>
      <c r="P177" s="25"/>
      <c r="Q177" s="25"/>
      <c r="R177" s="25"/>
      <c r="U177" s="4"/>
      <c r="V177" s="4"/>
      <c r="W177" s="4"/>
      <c r="X177" s="4"/>
    </row>
    <row r="178" spans="1:26" ht="16.5" customHeight="1" x14ac:dyDescent="0.2">
      <c r="A178" s="1868">
        <v>4.3</v>
      </c>
      <c r="B178" s="1126" t="s">
        <v>919</v>
      </c>
      <c r="C178" s="1126"/>
      <c r="D178" s="1126"/>
      <c r="E178" s="1126"/>
      <c r="F178" s="1126"/>
      <c r="G178" s="1126"/>
      <c r="H178" s="1126"/>
      <c r="I178" s="1127"/>
      <c r="J178" s="128"/>
      <c r="K178" s="7"/>
      <c r="L178" s="1824"/>
      <c r="M178" s="106"/>
      <c r="N178" s="182" t="s">
        <v>739</v>
      </c>
      <c r="O178" s="27" t="b">
        <v>0</v>
      </c>
      <c r="P178" s="230">
        <f>IF(O178=TRUE,1,0)</f>
        <v>0</v>
      </c>
      <c r="Q178" s="581"/>
      <c r="R178" s="566" t="str">
        <f>IF(AND($Q$168&gt;0,$Q$168=$O$168),"NA","")</f>
        <v/>
      </c>
      <c r="U178" s="4"/>
      <c r="V178" s="4"/>
      <c r="W178" s="552" t="str">
        <f>IF(OR(Q178=TRUE,R178="NA"),CONCATENATE(N178," "),"")</f>
        <v/>
      </c>
      <c r="X178" s="562" t="str">
        <f>IF(OR(O178=TRUE,Q178=TRUE,R178="NA"),"",CONCATENATE(N178," "))</f>
        <v xml:space="preserve">GR4.3, </v>
      </c>
    </row>
    <row r="179" spans="1:26" ht="16.5" customHeight="1" x14ac:dyDescent="0.2">
      <c r="A179" s="1868"/>
      <c r="B179" s="1386"/>
      <c r="C179" s="1386"/>
      <c r="D179" s="1386"/>
      <c r="E179" s="1386"/>
      <c r="F179" s="1386"/>
      <c r="G179" s="1386"/>
      <c r="H179" s="1386"/>
      <c r="I179" s="1597"/>
      <c r="J179" s="128"/>
      <c r="K179" s="7"/>
      <c r="L179" s="1824"/>
      <c r="M179" s="106"/>
      <c r="N179" s="182"/>
      <c r="O179" s="27"/>
      <c r="P179" s="25"/>
      <c r="Q179" s="25"/>
      <c r="R179" s="25"/>
      <c r="U179" s="4"/>
      <c r="V179" s="4"/>
      <c r="W179" s="4"/>
      <c r="X179" s="4"/>
    </row>
    <row r="180" spans="1:26" ht="16.5" customHeight="1" x14ac:dyDescent="0.2">
      <c r="A180" s="1868"/>
      <c r="B180" s="1386"/>
      <c r="C180" s="1386"/>
      <c r="D180" s="1386"/>
      <c r="E180" s="1386"/>
      <c r="F180" s="1386"/>
      <c r="G180" s="1386"/>
      <c r="H180" s="1386"/>
      <c r="I180" s="1597"/>
      <c r="J180" s="128"/>
      <c r="K180" s="7"/>
      <c r="L180" s="1824"/>
      <c r="M180" s="106"/>
      <c r="N180" s="182"/>
      <c r="O180" s="27"/>
      <c r="P180" s="25"/>
      <c r="Q180" s="25"/>
      <c r="R180" s="25"/>
      <c r="U180" s="4"/>
      <c r="V180" s="4"/>
      <c r="W180" s="4"/>
      <c r="X180" s="4"/>
    </row>
    <row r="181" spans="1:26" ht="16.5" customHeight="1" x14ac:dyDescent="0.2">
      <c r="A181" s="1868"/>
      <c r="B181" s="1387"/>
      <c r="C181" s="1387"/>
      <c r="D181" s="1387"/>
      <c r="E181" s="1387"/>
      <c r="F181" s="1387"/>
      <c r="G181" s="1387"/>
      <c r="H181" s="1387"/>
      <c r="I181" s="1391"/>
      <c r="J181" s="128"/>
      <c r="K181" s="7"/>
      <c r="L181" s="1824"/>
      <c r="M181" s="106"/>
      <c r="N181" s="182"/>
      <c r="O181" s="27"/>
      <c r="P181" s="25"/>
      <c r="Q181" s="25"/>
      <c r="R181" s="25"/>
      <c r="U181" s="4"/>
      <c r="V181" s="4"/>
      <c r="W181" s="4"/>
      <c r="X181" s="4"/>
    </row>
    <row r="182" spans="1:26" ht="16.5" customHeight="1" x14ac:dyDescent="0.2">
      <c r="A182" s="1492">
        <v>4.4000000000000004</v>
      </c>
      <c r="B182" s="1126" t="s">
        <v>295</v>
      </c>
      <c r="C182" s="1126"/>
      <c r="D182" s="1126"/>
      <c r="E182" s="1126"/>
      <c r="F182" s="1126"/>
      <c r="G182" s="1126"/>
      <c r="H182" s="1126"/>
      <c r="I182" s="1127"/>
      <c r="J182" s="358"/>
      <c r="K182" s="359"/>
      <c r="L182" s="1860"/>
      <c r="M182" s="106"/>
      <c r="N182" s="182"/>
      <c r="O182" s="27"/>
      <c r="P182" s="25"/>
      <c r="Q182" s="25"/>
      <c r="R182" s="25"/>
      <c r="U182" s="4"/>
      <c r="V182" s="4"/>
      <c r="W182" s="4"/>
      <c r="X182" s="4"/>
    </row>
    <row r="183" spans="1:26" ht="16.5" customHeight="1" x14ac:dyDescent="0.2">
      <c r="A183" s="1493"/>
      <c r="B183" s="1386"/>
      <c r="C183" s="1386"/>
      <c r="D183" s="1386"/>
      <c r="E183" s="1386"/>
      <c r="F183" s="1386"/>
      <c r="G183" s="1386"/>
      <c r="H183" s="1386"/>
      <c r="I183" s="1597"/>
      <c r="J183" s="346"/>
      <c r="K183" s="347"/>
      <c r="L183" s="1816"/>
      <c r="M183" s="106"/>
      <c r="N183" s="182"/>
      <c r="O183" s="27"/>
      <c r="P183" s="25"/>
      <c r="Q183" s="25"/>
      <c r="R183" s="25"/>
      <c r="U183" s="4"/>
      <c r="V183" s="4"/>
      <c r="W183" s="4"/>
      <c r="X183" s="4"/>
    </row>
    <row r="184" spans="1:26" ht="16.5" customHeight="1" x14ac:dyDescent="0.2">
      <c r="A184" s="1493"/>
      <c r="B184" s="1167" t="s">
        <v>0</v>
      </c>
      <c r="C184" s="1386" t="s">
        <v>507</v>
      </c>
      <c r="D184" s="1386"/>
      <c r="E184" s="1386"/>
      <c r="F184" s="1386"/>
      <c r="G184" s="1386"/>
      <c r="H184" s="1386"/>
      <c r="I184" s="1597"/>
      <c r="J184" s="128"/>
      <c r="K184" s="7"/>
      <c r="L184" s="1816"/>
      <c r="M184" s="106"/>
      <c r="N184" s="182" t="s">
        <v>740</v>
      </c>
      <c r="O184" s="27" t="b">
        <v>0</v>
      </c>
      <c r="P184" s="230">
        <f>IF(O184=TRUE,1,0)</f>
        <v>0</v>
      </c>
      <c r="Q184" s="581"/>
      <c r="R184" s="566" t="str">
        <f>IF(AND($Q$168&gt;0,$Q$168=$O$168),"NA","")</f>
        <v/>
      </c>
      <c r="U184" s="4"/>
      <c r="V184" s="4"/>
      <c r="W184" s="552" t="str">
        <f>IF(OR(Q184=TRUE,R184="NA"),CONCATENATE(N184," "),"")</f>
        <v/>
      </c>
      <c r="X184" s="562" t="str">
        <f>IF(OR(O184=TRUE,Q184=TRUE,R184="NA"),"",CONCATENATE(N184," "))</f>
        <v xml:space="preserve">GR4.4a, </v>
      </c>
    </row>
    <row r="185" spans="1:26" ht="16.5" customHeight="1" x14ac:dyDescent="0.2">
      <c r="A185" s="1493"/>
      <c r="B185" s="1167"/>
      <c r="C185" s="1386"/>
      <c r="D185" s="1386"/>
      <c r="E185" s="1386"/>
      <c r="F185" s="1386"/>
      <c r="G185" s="1386"/>
      <c r="H185" s="1386"/>
      <c r="I185" s="1597"/>
      <c r="J185" s="128"/>
      <c r="K185" s="7"/>
      <c r="L185" s="1816"/>
      <c r="M185" s="106"/>
      <c r="N185" s="182"/>
      <c r="O185" s="27"/>
      <c r="P185" s="25"/>
      <c r="Q185" s="25"/>
      <c r="R185" s="25"/>
      <c r="U185" s="4"/>
      <c r="V185" s="4"/>
      <c r="W185" s="4"/>
      <c r="X185" s="4"/>
    </row>
    <row r="186" spans="1:26" ht="16.5" customHeight="1" x14ac:dyDescent="0.2">
      <c r="A186" s="1493"/>
      <c r="B186" s="1167" t="s">
        <v>1</v>
      </c>
      <c r="C186" s="1386" t="s">
        <v>508</v>
      </c>
      <c r="D186" s="1386"/>
      <c r="E186" s="1386"/>
      <c r="F186" s="1386"/>
      <c r="G186" s="1386"/>
      <c r="H186" s="1386"/>
      <c r="I186" s="1597"/>
      <c r="J186" s="128"/>
      <c r="K186" s="7"/>
      <c r="L186" s="1816"/>
      <c r="M186" s="106"/>
      <c r="N186" s="182" t="s">
        <v>741</v>
      </c>
      <c r="O186" s="27" t="b">
        <v>0</v>
      </c>
      <c r="P186" s="230">
        <f>IF(O186=TRUE,1,0)</f>
        <v>0</v>
      </c>
      <c r="Q186" s="581"/>
      <c r="R186" s="566" t="str">
        <f>IF(AND($Q$168&gt;0,$Q$168=$O$168),"NA","")</f>
        <v/>
      </c>
      <c r="U186" s="4"/>
      <c r="V186" s="4"/>
      <c r="W186" s="552" t="str">
        <f>IF(OR(Q186=TRUE,R186="NA"),CONCATENATE(N186," "),"")</f>
        <v/>
      </c>
      <c r="X186" s="562" t="str">
        <f>IF(OR(O186=TRUE,Q186=TRUE,R186="NA"),"",CONCATENATE(N186," "))</f>
        <v xml:space="preserve">GR4.4b, </v>
      </c>
    </row>
    <row r="187" spans="1:26" ht="16.5" customHeight="1" x14ac:dyDescent="0.2">
      <c r="A187" s="1493"/>
      <c r="B187" s="1167"/>
      <c r="C187" s="1386"/>
      <c r="D187" s="1386"/>
      <c r="E187" s="1386"/>
      <c r="F187" s="1386"/>
      <c r="G187" s="1386"/>
      <c r="H187" s="1386"/>
      <c r="I187" s="1597"/>
      <c r="J187" s="128"/>
      <c r="K187" s="7"/>
      <c r="L187" s="1816"/>
      <c r="M187" s="106"/>
      <c r="N187" s="182"/>
      <c r="O187" s="27"/>
      <c r="P187" s="27"/>
      <c r="Q187" s="25"/>
      <c r="R187" s="25"/>
      <c r="U187" s="4"/>
      <c r="V187" s="4"/>
      <c r="W187" s="4"/>
      <c r="X187" s="4"/>
    </row>
    <row r="188" spans="1:26" ht="14.25" customHeight="1" x14ac:dyDescent="0.2">
      <c r="A188" s="1493"/>
      <c r="B188" s="1167" t="s">
        <v>184</v>
      </c>
      <c r="C188" s="1386" t="s">
        <v>1494</v>
      </c>
      <c r="D188" s="1386"/>
      <c r="E188" s="1386"/>
      <c r="F188" s="1386"/>
      <c r="G188" s="1386"/>
      <c r="H188" s="1386"/>
      <c r="I188" s="1597"/>
      <c r="J188" s="128"/>
      <c r="K188" s="7"/>
      <c r="L188" s="1816"/>
      <c r="M188" s="106"/>
      <c r="N188" s="685" t="s">
        <v>742</v>
      </c>
      <c r="O188" s="27" t="b">
        <v>0</v>
      </c>
      <c r="P188" s="230">
        <f>IF(O188=TRUE,1,0)</f>
        <v>0</v>
      </c>
      <c r="Q188" s="581"/>
      <c r="R188" s="566" t="str">
        <f>IF(AND($Q$168&gt;0,$Q$168=$O$168),"NA","")</f>
        <v/>
      </c>
      <c r="U188" s="4"/>
      <c r="V188" s="4"/>
      <c r="W188" s="552" t="str">
        <f>IF(OR(Q188=TRUE,R188="NA"),CONCATENATE(N188," "),"")</f>
        <v/>
      </c>
      <c r="X188" s="562" t="str">
        <f>IF(OR(O188=TRUE,Q188=TRUE,R188="NA"),"",CONCATENATE(N188," "))</f>
        <v xml:space="preserve">GR4.4c, </v>
      </c>
      <c r="Y188" s="18" t="s">
        <v>944</v>
      </c>
      <c r="Z188" s="914" t="s">
        <v>1299</v>
      </c>
    </row>
    <row r="189" spans="1:26" x14ac:dyDescent="0.2">
      <c r="A189" s="1493"/>
      <c r="B189" s="1167"/>
      <c r="C189" s="1386"/>
      <c r="D189" s="1386"/>
      <c r="E189" s="1386"/>
      <c r="F189" s="1386"/>
      <c r="G189" s="1386"/>
      <c r="H189" s="1386"/>
      <c r="I189" s="1597"/>
      <c r="J189" s="128"/>
      <c r="K189" s="7"/>
      <c r="L189" s="1816"/>
      <c r="M189" s="106"/>
      <c r="N189" s="182"/>
      <c r="O189" s="27"/>
      <c r="P189" s="25"/>
      <c r="Q189" s="25"/>
      <c r="R189" s="25"/>
      <c r="U189" s="4"/>
      <c r="V189" s="4"/>
      <c r="W189" s="4"/>
      <c r="X189" s="4"/>
    </row>
    <row r="190" spans="1:26" x14ac:dyDescent="0.2">
      <c r="A190" s="1493"/>
      <c r="B190" s="1167"/>
      <c r="C190" s="1386"/>
      <c r="D190" s="1386"/>
      <c r="E190" s="1386"/>
      <c r="F190" s="1386"/>
      <c r="G190" s="1386"/>
      <c r="H190" s="1386"/>
      <c r="I190" s="1597"/>
      <c r="J190" s="128"/>
      <c r="K190" s="7"/>
      <c r="L190" s="1816"/>
      <c r="M190" s="106"/>
      <c r="N190" s="182"/>
      <c r="O190" s="27"/>
      <c r="P190" s="25"/>
      <c r="Q190" s="25"/>
      <c r="R190" s="25"/>
      <c r="U190" s="4"/>
      <c r="V190" s="4"/>
      <c r="W190" s="4"/>
      <c r="X190" s="4"/>
    </row>
    <row r="191" spans="1:26" x14ac:dyDescent="0.2">
      <c r="A191" s="1493"/>
      <c r="B191" s="1167"/>
      <c r="C191" s="1386"/>
      <c r="D191" s="1386"/>
      <c r="E191" s="1386"/>
      <c r="F191" s="1386"/>
      <c r="G191" s="1386"/>
      <c r="H191" s="1386"/>
      <c r="I191" s="1597"/>
      <c r="J191" s="128"/>
      <c r="K191" s="7"/>
      <c r="L191" s="1816"/>
      <c r="M191" s="106"/>
      <c r="N191" s="182"/>
      <c r="O191" s="27"/>
      <c r="P191" s="25"/>
      <c r="Q191" s="25"/>
      <c r="R191" s="25"/>
      <c r="U191" s="4"/>
      <c r="V191" s="4"/>
      <c r="W191" s="4"/>
      <c r="X191" s="4"/>
    </row>
    <row r="192" spans="1:26" x14ac:dyDescent="0.2">
      <c r="A192" s="1493"/>
      <c r="B192" s="1167"/>
      <c r="C192" s="1386"/>
      <c r="D192" s="1386"/>
      <c r="E192" s="1386"/>
      <c r="F192" s="1386"/>
      <c r="G192" s="1386"/>
      <c r="H192" s="1386"/>
      <c r="I192" s="1597"/>
      <c r="J192" s="128"/>
      <c r="K192" s="7"/>
      <c r="L192" s="1816"/>
      <c r="M192" s="106"/>
      <c r="N192" s="182"/>
      <c r="O192" s="27"/>
      <c r="P192" s="25"/>
      <c r="Q192" s="25"/>
      <c r="R192" s="25"/>
      <c r="U192" s="4"/>
      <c r="V192" s="4"/>
      <c r="W192" s="4"/>
      <c r="X192" s="4"/>
    </row>
    <row r="193" spans="1:29" x14ac:dyDescent="0.2">
      <c r="A193" s="1493"/>
      <c r="B193" s="1167"/>
      <c r="C193" s="1386"/>
      <c r="D193" s="1386"/>
      <c r="E193" s="1386"/>
      <c r="F193" s="1386"/>
      <c r="G193" s="1386"/>
      <c r="H193" s="1386"/>
      <c r="I193" s="1597"/>
      <c r="J193" s="128"/>
      <c r="K193" s="7"/>
      <c r="L193" s="1816"/>
      <c r="M193" s="106"/>
      <c r="N193" s="182"/>
      <c r="O193" s="27"/>
      <c r="P193" s="25"/>
      <c r="Q193" s="25"/>
      <c r="R193" s="25"/>
      <c r="U193" s="4"/>
      <c r="V193" s="4"/>
      <c r="W193" s="4"/>
      <c r="X193" s="4"/>
    </row>
    <row r="194" spans="1:29" ht="9" customHeight="1" x14ac:dyDescent="0.2">
      <c r="A194" s="1493"/>
      <c r="B194" s="1167"/>
      <c r="C194" s="1386"/>
      <c r="D194" s="1386"/>
      <c r="E194" s="1386"/>
      <c r="F194" s="1386"/>
      <c r="G194" s="1386"/>
      <c r="H194" s="1386"/>
      <c r="I194" s="1597"/>
      <c r="J194" s="128"/>
      <c r="K194" s="7"/>
      <c r="L194" s="1816"/>
      <c r="M194" s="106"/>
      <c r="N194" s="182"/>
      <c r="O194" s="27"/>
      <c r="P194" s="25"/>
      <c r="Q194" s="25"/>
      <c r="R194" s="25"/>
      <c r="U194" s="4"/>
      <c r="V194" s="4"/>
      <c r="W194" s="4"/>
      <c r="X194" s="4"/>
    </row>
    <row r="195" spans="1:29" ht="16.5" customHeight="1" x14ac:dyDescent="0.2">
      <c r="A195" s="1493"/>
      <c r="B195" s="1167" t="s">
        <v>4</v>
      </c>
      <c r="C195" s="1386" t="s">
        <v>470</v>
      </c>
      <c r="D195" s="1386"/>
      <c r="E195" s="1386"/>
      <c r="F195" s="1386"/>
      <c r="G195" s="1386"/>
      <c r="H195" s="1386"/>
      <c r="I195" s="1597"/>
      <c r="J195" s="128"/>
      <c r="K195" s="7"/>
      <c r="L195" s="1816"/>
      <c r="M195" s="106"/>
      <c r="N195" s="182" t="s">
        <v>977</v>
      </c>
      <c r="O195" s="27" t="b">
        <v>0</v>
      </c>
      <c r="P195" s="230">
        <f>IF(O195=TRUE,1,0)</f>
        <v>0</v>
      </c>
      <c r="Q195" s="581"/>
      <c r="R195" s="566" t="str">
        <f>IF(AND($Q$168&gt;0,$Q$168=$O$168),"NA","")</f>
        <v/>
      </c>
      <c r="U195" s="4"/>
      <c r="V195" s="4"/>
      <c r="W195" s="552" t="str">
        <f>IF(OR(Q195=TRUE,R195="NA"),CONCATENATE(N195," "),"")</f>
        <v/>
      </c>
      <c r="X195" s="562" t="str">
        <f>IF(OR(O195=TRUE,Q195=TRUE,R195="NA"),"",CONCATENATE(N195," "))</f>
        <v xml:space="preserve">GR4.4d, </v>
      </c>
    </row>
    <row r="196" spans="1:29" ht="16.5" customHeight="1" x14ac:dyDescent="0.2">
      <c r="A196" s="1493"/>
      <c r="B196" s="1167"/>
      <c r="C196" s="1386"/>
      <c r="D196" s="1386"/>
      <c r="E196" s="1386"/>
      <c r="F196" s="1386"/>
      <c r="G196" s="1386"/>
      <c r="H196" s="1386"/>
      <c r="I196" s="1597"/>
      <c r="J196" s="128"/>
      <c r="K196" s="7"/>
      <c r="L196" s="1816"/>
      <c r="M196" s="106"/>
      <c r="N196" s="182"/>
      <c r="O196" s="27"/>
      <c r="P196" s="25"/>
      <c r="Q196" s="25"/>
      <c r="R196" s="25"/>
      <c r="U196" s="4"/>
      <c r="V196" s="4"/>
      <c r="W196" s="4"/>
      <c r="X196" s="4"/>
    </row>
    <row r="197" spans="1:29" ht="16.5" customHeight="1" x14ac:dyDescent="0.2">
      <c r="A197" s="1494"/>
      <c r="B197" s="1196"/>
      <c r="C197" s="1387"/>
      <c r="D197" s="1387"/>
      <c r="E197" s="1387"/>
      <c r="F197" s="1387"/>
      <c r="G197" s="1387"/>
      <c r="H197" s="1387"/>
      <c r="I197" s="1391"/>
      <c r="J197" s="228"/>
      <c r="K197" s="360"/>
      <c r="L197" s="1817"/>
      <c r="M197" s="106"/>
      <c r="N197" s="182"/>
      <c r="O197" s="27"/>
      <c r="P197" s="25"/>
      <c r="Q197" s="25"/>
      <c r="R197" s="25"/>
      <c r="U197" s="4"/>
      <c r="V197" s="4"/>
      <c r="W197" s="4"/>
      <c r="X197" s="4"/>
    </row>
    <row r="198" spans="1:29" ht="16.5" customHeight="1" x14ac:dyDescent="0.2">
      <c r="A198" s="1868">
        <v>4.5</v>
      </c>
      <c r="B198" s="1189" t="s">
        <v>1060</v>
      </c>
      <c r="C198" s="1189"/>
      <c r="D198" s="1189"/>
      <c r="E198" s="1189"/>
      <c r="F198" s="1189"/>
      <c r="G198" s="1189"/>
      <c r="H198" s="1189"/>
      <c r="I198" s="1227"/>
      <c r="J198" s="125"/>
      <c r="K198" s="126"/>
      <c r="L198" s="1824"/>
      <c r="M198" s="106"/>
      <c r="N198" s="182" t="s">
        <v>743</v>
      </c>
      <c r="O198" s="27" t="b">
        <v>0</v>
      </c>
      <c r="P198" s="230">
        <f>IF(O198=TRUE,1,0)</f>
        <v>0</v>
      </c>
      <c r="Q198" s="581"/>
      <c r="R198" s="566" t="str">
        <f>IF(AND($Q$168&gt;0,$Q$168=$O$168),"NA","")</f>
        <v/>
      </c>
      <c r="U198" s="4"/>
      <c r="V198" s="4"/>
      <c r="W198" s="552" t="str">
        <f>IF(OR(Q198=TRUE,R198="NA"),CONCATENATE(N198," "),"")</f>
        <v/>
      </c>
      <c r="X198" s="562" t="str">
        <f>IF(OR(O198=TRUE,Q198=TRUE,R198="NA"),"",CONCATENATE(N198," "))</f>
        <v xml:space="preserve">GR4.5, </v>
      </c>
      <c r="Y198" s="2" t="s">
        <v>955</v>
      </c>
    </row>
    <row r="199" spans="1:29" ht="16.5" customHeight="1" x14ac:dyDescent="0.2">
      <c r="A199" s="1868"/>
      <c r="B199" s="1167"/>
      <c r="C199" s="1167"/>
      <c r="D199" s="1167"/>
      <c r="E199" s="1167"/>
      <c r="F199" s="1167"/>
      <c r="G199" s="1167"/>
      <c r="H199" s="1167"/>
      <c r="I199" s="1188"/>
      <c r="J199" s="346"/>
      <c r="K199" s="347"/>
      <c r="L199" s="1824"/>
      <c r="M199" s="106"/>
      <c r="N199" s="182"/>
      <c r="O199" s="27"/>
      <c r="P199" s="25"/>
      <c r="Q199" s="25"/>
      <c r="R199" s="25"/>
      <c r="U199" s="4"/>
      <c r="V199" s="4"/>
      <c r="W199" s="4"/>
      <c r="X199" s="4"/>
    </row>
    <row r="200" spans="1:29" ht="16.5" customHeight="1" x14ac:dyDescent="0.2">
      <c r="A200" s="1868"/>
      <c r="B200" s="1196"/>
      <c r="C200" s="1196"/>
      <c r="D200" s="1196"/>
      <c r="E200" s="1196"/>
      <c r="F200" s="1196"/>
      <c r="G200" s="1196"/>
      <c r="H200" s="1196"/>
      <c r="I200" s="1197"/>
      <c r="J200" s="162"/>
      <c r="K200" s="163"/>
      <c r="L200" s="1824"/>
      <c r="M200" s="106"/>
      <c r="N200" s="182"/>
      <c r="O200" s="27"/>
      <c r="P200" s="25"/>
      <c r="Q200" s="25"/>
      <c r="R200" s="25"/>
      <c r="U200" s="4"/>
      <c r="V200" s="4"/>
      <c r="W200" s="4"/>
      <c r="X200" s="4"/>
    </row>
    <row r="201" spans="1:29" ht="16.5" customHeight="1" x14ac:dyDescent="0.2">
      <c r="A201" s="1492">
        <v>4.5999999999999996</v>
      </c>
      <c r="B201" s="1126" t="s">
        <v>192</v>
      </c>
      <c r="C201" s="1126"/>
      <c r="D201" s="1126"/>
      <c r="E201" s="1126"/>
      <c r="F201" s="1126"/>
      <c r="G201" s="1126"/>
      <c r="H201" s="1126"/>
      <c r="I201" s="1127"/>
      <c r="J201" s="227"/>
      <c r="K201" s="349"/>
      <c r="L201" s="1824"/>
      <c r="M201" s="106"/>
      <c r="N201" s="182" t="s">
        <v>744</v>
      </c>
      <c r="O201" s="27" t="b">
        <v>0</v>
      </c>
      <c r="P201" s="230">
        <f>IF(O201=TRUE,1,0)</f>
        <v>0</v>
      </c>
      <c r="Q201" s="581"/>
      <c r="R201" s="566" t="str">
        <f>IF(AND($Q$168&gt;0,$Q$168=$O$168),"NA","")</f>
        <v/>
      </c>
      <c r="U201" s="4"/>
      <c r="V201" s="4"/>
      <c r="W201" s="552" t="str">
        <f>IF(OR(Q201=TRUE,R201="NA"),CONCATENATE(N201," "),"")</f>
        <v/>
      </c>
      <c r="X201" s="562" t="str">
        <f>IF(OR(O201=TRUE,Q201=TRUE,R201="NA"),"",CONCATENATE(N201," "))</f>
        <v xml:space="preserve">GR4.6, </v>
      </c>
    </row>
    <row r="202" spans="1:29" ht="16.5" customHeight="1" x14ac:dyDescent="0.2">
      <c r="A202" s="1493"/>
      <c r="B202" s="1386"/>
      <c r="C202" s="1386"/>
      <c r="D202" s="1386"/>
      <c r="E202" s="1386"/>
      <c r="F202" s="1386"/>
      <c r="G202" s="1386"/>
      <c r="H202" s="1386"/>
      <c r="I202" s="1597"/>
      <c r="J202" s="362"/>
      <c r="K202" s="363"/>
      <c r="L202" s="1824"/>
      <c r="M202" s="106"/>
      <c r="N202" s="182"/>
      <c r="O202" s="27"/>
      <c r="P202" s="25"/>
      <c r="Q202" s="25"/>
      <c r="R202" s="25"/>
      <c r="U202" s="4"/>
      <c r="V202" s="4"/>
      <c r="W202" s="4"/>
      <c r="X202" s="4"/>
    </row>
    <row r="203" spans="1:29" ht="16.5" customHeight="1" x14ac:dyDescent="0.2">
      <c r="A203" s="1494"/>
      <c r="B203" s="1387"/>
      <c r="C203" s="1387"/>
      <c r="D203" s="1387"/>
      <c r="E203" s="1387"/>
      <c r="F203" s="1387"/>
      <c r="G203" s="1387"/>
      <c r="H203" s="1387"/>
      <c r="I203" s="1391"/>
      <c r="J203" s="364"/>
      <c r="K203" s="351"/>
      <c r="L203" s="1824"/>
      <c r="M203" s="106"/>
      <c r="N203" s="183"/>
      <c r="O203" s="27"/>
      <c r="P203" s="25"/>
      <c r="Q203" s="25"/>
      <c r="R203" s="25"/>
      <c r="U203" s="4"/>
      <c r="V203" s="4"/>
      <c r="W203" s="4"/>
      <c r="X203" s="4"/>
    </row>
    <row r="204" spans="1:29" ht="16.5" customHeight="1" x14ac:dyDescent="0.2">
      <c r="A204" s="1348" t="s">
        <v>36</v>
      </c>
      <c r="B204" s="1240" t="s">
        <v>464</v>
      </c>
      <c r="C204" s="1240"/>
      <c r="D204" s="1240"/>
      <c r="E204" s="1240"/>
      <c r="F204" s="1240"/>
      <c r="G204" s="1240"/>
      <c r="H204" s="1240"/>
      <c r="I204" s="1241"/>
      <c r="J204" s="1143" t="s">
        <v>450</v>
      </c>
      <c r="K204" s="1144"/>
      <c r="L204" s="1124"/>
      <c r="M204" s="106"/>
      <c r="N204" s="183"/>
      <c r="U204" s="4"/>
      <c r="V204" s="4"/>
      <c r="W204" s="4"/>
      <c r="X204" s="4"/>
      <c r="AC204" s="512"/>
    </row>
    <row r="205" spans="1:29" ht="16.5" customHeight="1" thickBot="1" x14ac:dyDescent="0.25">
      <c r="A205" s="1588"/>
      <c r="B205" s="1242"/>
      <c r="C205" s="1242"/>
      <c r="D205" s="1242"/>
      <c r="E205" s="1242"/>
      <c r="F205" s="1242"/>
      <c r="G205" s="1242"/>
      <c r="H205" s="1242"/>
      <c r="I205" s="1243"/>
      <c r="J205" s="1145"/>
      <c r="K205" s="1146"/>
      <c r="L205" s="1734"/>
      <c r="M205" s="106"/>
      <c r="N205" s="183"/>
      <c r="U205" s="4"/>
      <c r="V205" s="4"/>
      <c r="W205" s="4"/>
      <c r="X205" s="4"/>
      <c r="AC205" s="512"/>
    </row>
    <row r="206" spans="1:29" s="20" customFormat="1" ht="16.5" customHeight="1" x14ac:dyDescent="0.2">
      <c r="A206" s="1855" t="s">
        <v>193</v>
      </c>
      <c r="B206" s="1856"/>
      <c r="C206" s="1856"/>
      <c r="D206" s="1856"/>
      <c r="E206" s="1856"/>
      <c r="F206" s="1856"/>
      <c r="G206" s="1856"/>
      <c r="H206" s="1856"/>
      <c r="I206" s="1856"/>
      <c r="J206" s="365"/>
      <c r="K206" s="365"/>
      <c r="L206" s="338"/>
      <c r="M206" s="109"/>
      <c r="N206" s="178" t="s">
        <v>234</v>
      </c>
      <c r="O206" s="41">
        <f>O208</f>
        <v>5</v>
      </c>
      <c r="P206" s="41">
        <f>P208</f>
        <v>0</v>
      </c>
      <c r="Q206" s="41">
        <f>Q208</f>
        <v>0</v>
      </c>
      <c r="R206" s="191">
        <f>(P206+Q206)/O206</f>
        <v>0</v>
      </c>
      <c r="S206" s="41">
        <f>COUNTIF(S208,"Y")</f>
        <v>0</v>
      </c>
      <c r="T206" s="41">
        <f>COUNTA(S208)</f>
        <v>1</v>
      </c>
      <c r="U206" s="41">
        <f>COUNTIF(U208,"true")</f>
        <v>0</v>
      </c>
      <c r="V206" s="41">
        <f>V208</f>
        <v>0</v>
      </c>
      <c r="W206" s="8"/>
      <c r="X206" s="8"/>
      <c r="AA206" s="1003"/>
    </row>
    <row r="207" spans="1:29" s="20" customFormat="1" ht="16.5" customHeight="1" x14ac:dyDescent="0.25">
      <c r="A207" s="1857"/>
      <c r="B207" s="1858"/>
      <c r="C207" s="1858"/>
      <c r="D207" s="1858"/>
      <c r="E207" s="1858"/>
      <c r="F207" s="1858"/>
      <c r="G207" s="1858"/>
      <c r="H207" s="1858"/>
      <c r="I207" s="1858"/>
      <c r="J207" s="365"/>
      <c r="K207" s="365"/>
      <c r="L207" s="338"/>
      <c r="M207" s="109"/>
      <c r="N207" s="185"/>
      <c r="O207" s="31"/>
      <c r="P207" s="19"/>
      <c r="Q207" s="19"/>
      <c r="R207" s="19"/>
      <c r="S207" s="19"/>
      <c r="T207" s="19"/>
      <c r="U207" s="19"/>
      <c r="V207" s="19"/>
      <c r="W207" s="19"/>
      <c r="X207" s="19"/>
      <c r="AA207" s="1003"/>
    </row>
    <row r="208" spans="1:29" ht="16.5" customHeight="1" x14ac:dyDescent="0.2">
      <c r="A208" s="366">
        <v>5</v>
      </c>
      <c r="B208" s="1612" t="s">
        <v>194</v>
      </c>
      <c r="C208" s="1612"/>
      <c r="D208" s="1612"/>
      <c r="E208" s="1612"/>
      <c r="F208" s="1612"/>
      <c r="G208" s="1612"/>
      <c r="H208" s="1612"/>
      <c r="I208" s="1879"/>
      <c r="J208" s="1151">
        <f>R208</f>
        <v>0</v>
      </c>
      <c r="K208" s="1495"/>
      <c r="L208" s="1828" t="str">
        <f>IF(J208&lt;0.6,"&lt;&lt; Insufficient control features","")</f>
        <v>&lt;&lt; Insufficient control features</v>
      </c>
      <c r="M208" s="110"/>
      <c r="N208" s="180" t="s">
        <v>236</v>
      </c>
      <c r="O208" s="47">
        <f>COUNTA(O211:O222)</f>
        <v>5</v>
      </c>
      <c r="P208" s="174">
        <f>IF(U208=TRUE,0,SUM(P211:P222)-V208)</f>
        <v>0</v>
      </c>
      <c r="Q208" s="13">
        <f>IF(U208=TRUE,O208,COUNTIF(Q211:Q222,TRUE))</f>
        <v>0</v>
      </c>
      <c r="R208" s="192">
        <f>IF(O208=Q208,1,ROUNDUP((P208+Q208)/O208,2))</f>
        <v>0</v>
      </c>
      <c r="S208" s="13" t="str">
        <f>IF(R208&gt;=$S$11,"Y","N")</f>
        <v>N</v>
      </c>
      <c r="U208" s="34"/>
      <c r="V208" s="13">
        <f>COUNTIF(V211:V222,"TRUE")</f>
        <v>0</v>
      </c>
      <c r="W208" s="662" t="str">
        <f>W211&amp;W213&amp;W215&amp;W217&amp;W220</f>
        <v/>
      </c>
      <c r="X208" s="662" t="str">
        <f>X211&amp;X213&amp;X215&amp;X217&amp;X220</f>
        <v xml:space="preserve">GR5.1, GR5.2, GR5.3, GR5.4, GR5.5, </v>
      </c>
    </row>
    <row r="209" spans="1:29" ht="16.5" customHeight="1" x14ac:dyDescent="0.2">
      <c r="A209" s="615"/>
      <c r="B209" s="1519"/>
      <c r="C209" s="1519"/>
      <c r="D209" s="1519"/>
      <c r="E209" s="1519"/>
      <c r="F209" s="1519"/>
      <c r="G209" s="1519"/>
      <c r="H209" s="1519"/>
      <c r="I209" s="1880"/>
      <c r="J209" s="1178"/>
      <c r="K209" s="1496"/>
      <c r="L209" s="1829"/>
      <c r="M209" s="110"/>
      <c r="N209" s="180"/>
      <c r="P209" s="8"/>
      <c r="Q209" s="8"/>
      <c r="R209" s="23"/>
      <c r="S209" s="8"/>
      <c r="U209" s="4"/>
      <c r="V209" s="8"/>
      <c r="W209" s="8"/>
      <c r="X209" s="8"/>
    </row>
    <row r="210" spans="1:29" ht="16.5" customHeight="1" x14ac:dyDescent="0.2">
      <c r="A210" s="367"/>
      <c r="B210" s="1520"/>
      <c r="C210" s="1520"/>
      <c r="D210" s="1520"/>
      <c r="E210" s="1520"/>
      <c r="F210" s="1520"/>
      <c r="G210" s="1520"/>
      <c r="H210" s="1520"/>
      <c r="I210" s="1881"/>
      <c r="J210" s="1395"/>
      <c r="K210" s="1497"/>
      <c r="L210" s="1830"/>
      <c r="M210" s="110"/>
      <c r="N210" s="186"/>
      <c r="O210" s="4"/>
      <c r="U210" s="4"/>
      <c r="V210" s="4"/>
      <c r="W210" s="4"/>
      <c r="X210" s="4"/>
    </row>
    <row r="211" spans="1:29" s="1" customFormat="1" ht="16.5" customHeight="1" x14ac:dyDescent="0.2">
      <c r="A211" s="1831">
        <v>5.0999999999999996</v>
      </c>
      <c r="B211" s="1159" t="s">
        <v>509</v>
      </c>
      <c r="C211" s="1159"/>
      <c r="D211" s="1159"/>
      <c r="E211" s="1159"/>
      <c r="F211" s="1159"/>
      <c r="G211" s="1159"/>
      <c r="H211" s="1159"/>
      <c r="I211" s="1320"/>
      <c r="J211" s="227"/>
      <c r="K211" s="349"/>
      <c r="L211" s="1844"/>
      <c r="M211" s="106"/>
      <c r="N211" s="182" t="s">
        <v>745</v>
      </c>
      <c r="O211" s="27" t="b">
        <v>0</v>
      </c>
      <c r="P211" s="230">
        <f>IF(O211=TRUE,1,0)</f>
        <v>0</v>
      </c>
      <c r="Q211" s="5"/>
      <c r="R211" s="5"/>
      <c r="S211" s="5"/>
      <c r="T211" s="5"/>
      <c r="U211" s="5"/>
      <c r="V211" s="4"/>
      <c r="W211" s="552" t="str">
        <f>IF(OR(Q211=TRUE,R211="NA"),CONCATENATE(N211," "),"")</f>
        <v/>
      </c>
      <c r="X211" s="562" t="str">
        <f>IF(OR(O211=TRUE,Q211=TRUE,R211="NA"),"",CONCATENATE(N211," "))</f>
        <v xml:space="preserve">GR5.1, </v>
      </c>
      <c r="AA211" s="1003"/>
    </row>
    <row r="212" spans="1:29" s="1" customFormat="1" ht="16.5" customHeight="1" x14ac:dyDescent="0.2">
      <c r="A212" s="1493"/>
      <c r="B212" s="1196"/>
      <c r="C212" s="1196"/>
      <c r="D212" s="1196"/>
      <c r="E212" s="1196"/>
      <c r="F212" s="1196"/>
      <c r="G212" s="1196"/>
      <c r="H212" s="1196"/>
      <c r="I212" s="1197"/>
      <c r="J212" s="346"/>
      <c r="K212" s="347"/>
      <c r="L212" s="1824"/>
      <c r="M212" s="106"/>
      <c r="N212" s="182"/>
      <c r="O212" s="27"/>
      <c r="P212" s="60"/>
      <c r="Q212" s="5"/>
      <c r="R212" s="5"/>
      <c r="S212" s="5"/>
      <c r="T212" s="5"/>
      <c r="U212" s="5"/>
      <c r="V212" s="4"/>
      <c r="W212" s="4"/>
      <c r="X212" s="4"/>
      <c r="AA212" s="1003"/>
    </row>
    <row r="213" spans="1:29" ht="16.5" customHeight="1" x14ac:dyDescent="0.2">
      <c r="A213" s="1868">
        <v>5.2</v>
      </c>
      <c r="B213" s="1675" t="s">
        <v>1077</v>
      </c>
      <c r="C213" s="1675"/>
      <c r="D213" s="1675"/>
      <c r="E213" s="1675"/>
      <c r="F213" s="1675"/>
      <c r="G213" s="1675"/>
      <c r="H213" s="1675"/>
      <c r="I213" s="1841"/>
      <c r="J213" s="368"/>
      <c r="K213" s="369"/>
      <c r="L213" s="1860"/>
      <c r="M213" s="106"/>
      <c r="N213" s="182" t="s">
        <v>746</v>
      </c>
      <c r="O213" s="27" t="b">
        <v>0</v>
      </c>
      <c r="P213" s="230">
        <f>IF(O213=TRUE,1,0)</f>
        <v>0</v>
      </c>
      <c r="U213" s="4"/>
      <c r="V213" s="4"/>
      <c r="W213" s="552" t="str">
        <f>IF(OR(Q213=TRUE,R213="NA"),CONCATENATE(N213," "),"")</f>
        <v/>
      </c>
      <c r="X213" s="562" t="str">
        <f>IF(OR(O213=TRUE,Q213=TRUE,R213="NA"),"",CONCATENATE(N213," "))</f>
        <v xml:space="preserve">GR5.2, </v>
      </c>
      <c r="Y213" s="2" t="s">
        <v>940</v>
      </c>
    </row>
    <row r="214" spans="1:29" ht="16.5" customHeight="1" x14ac:dyDescent="0.2">
      <c r="A214" s="1868"/>
      <c r="B214" s="1675"/>
      <c r="C214" s="1675"/>
      <c r="D214" s="1675"/>
      <c r="E214" s="1675"/>
      <c r="F214" s="1675"/>
      <c r="G214" s="1675"/>
      <c r="H214" s="1675"/>
      <c r="I214" s="1841"/>
      <c r="J214" s="370"/>
      <c r="K214" s="371"/>
      <c r="L214" s="1817"/>
      <c r="M214" s="106"/>
      <c r="N214" s="182"/>
      <c r="O214" s="27"/>
      <c r="P214" s="25"/>
      <c r="U214" s="4"/>
      <c r="V214" s="4"/>
      <c r="W214" s="4"/>
      <c r="X214" s="4"/>
    </row>
    <row r="215" spans="1:29" ht="16.5" customHeight="1" x14ac:dyDescent="0.2">
      <c r="A215" s="1868">
        <v>5.3</v>
      </c>
      <c r="B215" s="1675" t="s">
        <v>195</v>
      </c>
      <c r="C215" s="1675"/>
      <c r="D215" s="1675"/>
      <c r="E215" s="1675"/>
      <c r="F215" s="1675"/>
      <c r="G215" s="1675"/>
      <c r="H215" s="1675"/>
      <c r="I215" s="1841"/>
      <c r="J215" s="372"/>
      <c r="K215" s="373"/>
      <c r="L215" s="1824"/>
      <c r="M215" s="106"/>
      <c r="N215" s="182" t="s">
        <v>747</v>
      </c>
      <c r="O215" s="27" t="b">
        <v>0</v>
      </c>
      <c r="P215" s="230">
        <f>IF(O215=TRUE,1,0)</f>
        <v>0</v>
      </c>
      <c r="U215" s="4"/>
      <c r="V215" s="4"/>
      <c r="W215" s="552" t="str">
        <f>IF(OR(Q215=TRUE,R215="NA"),CONCATENATE(N215," "),"")</f>
        <v/>
      </c>
      <c r="X215" s="562" t="str">
        <f>IF(OR(O215=TRUE,Q215=TRUE,R215="NA"),"",CONCATENATE(N215," "))</f>
        <v xml:space="preserve">GR5.3, </v>
      </c>
    </row>
    <row r="216" spans="1:29" ht="16.5" customHeight="1" x14ac:dyDescent="0.2">
      <c r="A216" s="1868"/>
      <c r="B216" s="1675"/>
      <c r="C216" s="1675"/>
      <c r="D216" s="1675"/>
      <c r="E216" s="1675"/>
      <c r="F216" s="1675"/>
      <c r="G216" s="1675"/>
      <c r="H216" s="1675"/>
      <c r="I216" s="1841"/>
      <c r="J216" s="370"/>
      <c r="K216" s="371"/>
      <c r="L216" s="1824"/>
      <c r="M216" s="106"/>
      <c r="N216" s="182"/>
      <c r="O216" s="27"/>
      <c r="P216" s="25"/>
      <c r="U216" s="4"/>
      <c r="V216" s="4"/>
      <c r="W216" s="4"/>
      <c r="X216" s="4"/>
    </row>
    <row r="217" spans="1:29" ht="13.5" customHeight="1" x14ac:dyDescent="0.2">
      <c r="A217" s="1868">
        <v>5.4</v>
      </c>
      <c r="B217" s="1675" t="s">
        <v>1059</v>
      </c>
      <c r="C217" s="1675"/>
      <c r="D217" s="1675"/>
      <c r="E217" s="1675"/>
      <c r="F217" s="1675"/>
      <c r="G217" s="1675"/>
      <c r="H217" s="1675"/>
      <c r="I217" s="1841"/>
      <c r="J217" s="372"/>
      <c r="K217" s="373"/>
      <c r="L217" s="1824"/>
      <c r="M217" s="106"/>
      <c r="N217" s="182" t="s">
        <v>748</v>
      </c>
      <c r="O217" s="27" t="b">
        <v>0</v>
      </c>
      <c r="P217" s="230">
        <f>IF(O217=TRUE,1,0)</f>
        <v>0</v>
      </c>
      <c r="U217" s="4"/>
      <c r="V217" s="4"/>
      <c r="W217" s="552" t="str">
        <f>IF(OR(Q217=TRUE,R217="NA"),CONCATENATE(N217," "),"")</f>
        <v/>
      </c>
      <c r="X217" s="562" t="str">
        <f>IF(OR(O217=TRUE,Q217=TRUE,R217="NA"),"",CONCATENATE(N217," "))</f>
        <v xml:space="preserve">GR5.4, </v>
      </c>
      <c r="Y217" s="2" t="s">
        <v>940</v>
      </c>
    </row>
    <row r="218" spans="1:29" x14ac:dyDescent="0.2">
      <c r="A218" s="1868"/>
      <c r="B218" s="1675"/>
      <c r="C218" s="1675"/>
      <c r="D218" s="1675"/>
      <c r="E218" s="1675"/>
      <c r="F218" s="1675"/>
      <c r="G218" s="1675"/>
      <c r="H218" s="1675"/>
      <c r="I218" s="1841"/>
      <c r="J218" s="372"/>
      <c r="K218" s="373"/>
      <c r="L218" s="1824"/>
      <c r="M218" s="106"/>
      <c r="N218" s="182"/>
      <c r="O218" s="27"/>
      <c r="P218" s="27"/>
      <c r="U218" s="4"/>
      <c r="V218" s="4"/>
      <c r="W218" s="7"/>
      <c r="X218" s="562"/>
    </row>
    <row r="219" spans="1:29" s="22" customFormat="1" ht="16.5" customHeight="1" x14ac:dyDescent="0.2">
      <c r="A219" s="1868"/>
      <c r="B219" s="1675"/>
      <c r="C219" s="1675"/>
      <c r="D219" s="1675"/>
      <c r="E219" s="1675"/>
      <c r="F219" s="1675"/>
      <c r="G219" s="1675"/>
      <c r="H219" s="1675"/>
      <c r="I219" s="1841"/>
      <c r="J219" s="370"/>
      <c r="K219" s="371"/>
      <c r="L219" s="1824"/>
      <c r="M219" s="106"/>
      <c r="N219" s="182"/>
      <c r="O219" s="66"/>
      <c r="P219" s="24"/>
      <c r="Q219" s="6"/>
      <c r="R219" s="6"/>
      <c r="S219" s="6"/>
      <c r="T219" s="6"/>
      <c r="U219" s="6"/>
      <c r="V219" s="4"/>
      <c r="W219" s="4"/>
      <c r="X219" s="4"/>
      <c r="AA219" s="1000"/>
    </row>
    <row r="220" spans="1:29" s="22" customFormat="1" ht="16.5" customHeight="1" x14ac:dyDescent="0.2">
      <c r="A220" s="1877">
        <v>5.5</v>
      </c>
      <c r="B220" s="1675" t="s">
        <v>510</v>
      </c>
      <c r="C220" s="1675"/>
      <c r="D220" s="1675"/>
      <c r="E220" s="1675"/>
      <c r="F220" s="1675"/>
      <c r="G220" s="1675"/>
      <c r="H220" s="1675"/>
      <c r="I220" s="1841"/>
      <c r="J220" s="372"/>
      <c r="K220" s="373"/>
      <c r="L220" s="1824"/>
      <c r="M220" s="111"/>
      <c r="N220" s="189" t="s">
        <v>749</v>
      </c>
      <c r="O220" s="66" t="b">
        <v>0</v>
      </c>
      <c r="P220" s="230">
        <f>IF(O220=TRUE,1,0)</f>
        <v>0</v>
      </c>
      <c r="Q220" s="6"/>
      <c r="R220" s="6"/>
      <c r="S220" s="6"/>
      <c r="T220" s="6"/>
      <c r="U220" s="6"/>
      <c r="V220" s="4"/>
      <c r="W220" s="552" t="str">
        <f>IF(OR(Q220=TRUE,R220="NA"),CONCATENATE(N220," "),"")</f>
        <v/>
      </c>
      <c r="X220" s="562" t="str">
        <f>IF(OR(O220=TRUE,Q220=TRUE,R220="NA"),"",CONCATENATE(N220," "))</f>
        <v xml:space="preserve">GR5.5, </v>
      </c>
      <c r="AA220" s="1000"/>
    </row>
    <row r="221" spans="1:29" s="22" customFormat="1" ht="16.5" customHeight="1" x14ac:dyDescent="0.2">
      <c r="A221" s="1877"/>
      <c r="B221" s="1675"/>
      <c r="C221" s="1675"/>
      <c r="D221" s="1675"/>
      <c r="E221" s="1675"/>
      <c r="F221" s="1675"/>
      <c r="G221" s="1675"/>
      <c r="H221" s="1675"/>
      <c r="I221" s="1841"/>
      <c r="J221" s="372"/>
      <c r="K221" s="374"/>
      <c r="L221" s="1824"/>
      <c r="M221" s="111"/>
      <c r="N221" s="189"/>
      <c r="O221" s="66"/>
      <c r="P221" s="24"/>
      <c r="Q221" s="6"/>
      <c r="R221" s="6"/>
      <c r="S221" s="6"/>
      <c r="T221" s="6"/>
      <c r="U221" s="6"/>
      <c r="V221" s="4"/>
      <c r="W221" s="4"/>
      <c r="X221" s="4"/>
      <c r="AA221" s="1000"/>
    </row>
    <row r="222" spans="1:29" s="22" customFormat="1" ht="16.5" customHeight="1" x14ac:dyDescent="0.2">
      <c r="A222" s="1877"/>
      <c r="B222" s="1675"/>
      <c r="C222" s="1675"/>
      <c r="D222" s="1675"/>
      <c r="E222" s="1675"/>
      <c r="F222" s="1675"/>
      <c r="G222" s="1675"/>
      <c r="H222" s="1675"/>
      <c r="I222" s="1841"/>
      <c r="J222" s="375"/>
      <c r="K222" s="371"/>
      <c r="L222" s="1824"/>
      <c r="M222" s="111"/>
      <c r="N222" s="187"/>
      <c r="O222" s="66"/>
      <c r="P222" s="24"/>
      <c r="Q222" s="6"/>
      <c r="R222" s="6"/>
      <c r="S222" s="6"/>
      <c r="T222" s="6"/>
      <c r="U222" s="6"/>
      <c r="V222" s="4"/>
      <c r="W222" s="4"/>
      <c r="X222" s="4"/>
      <c r="AA222" s="1000"/>
    </row>
    <row r="223" spans="1:29" s="22" customFormat="1" ht="16.5" customHeight="1" x14ac:dyDescent="0.2">
      <c r="A223" s="1348">
        <v>5.6</v>
      </c>
      <c r="B223" s="1126" t="s">
        <v>464</v>
      </c>
      <c r="C223" s="1126"/>
      <c r="D223" s="1126"/>
      <c r="E223" s="1126"/>
      <c r="F223" s="1126"/>
      <c r="G223" s="1126"/>
      <c r="H223" s="1126"/>
      <c r="I223" s="1127"/>
      <c r="J223" s="1143" t="s">
        <v>450</v>
      </c>
      <c r="K223" s="1144"/>
      <c r="L223" s="1124"/>
      <c r="M223" s="112"/>
      <c r="N223" s="188"/>
      <c r="O223" s="27"/>
      <c r="P223" s="24"/>
      <c r="Q223" s="6"/>
      <c r="R223" s="6"/>
      <c r="S223" s="6"/>
      <c r="T223" s="6"/>
      <c r="U223" s="6"/>
      <c r="AA223" s="1000"/>
      <c r="AC223" s="512"/>
    </row>
    <row r="224" spans="1:29" s="22" customFormat="1" ht="16.5" customHeight="1" thickBot="1" x14ac:dyDescent="0.25">
      <c r="A224" s="1588"/>
      <c r="B224" s="1128"/>
      <c r="C224" s="1128"/>
      <c r="D224" s="1128"/>
      <c r="E224" s="1128"/>
      <c r="F224" s="1128"/>
      <c r="G224" s="1128"/>
      <c r="H224" s="1128"/>
      <c r="I224" s="1129"/>
      <c r="J224" s="1145"/>
      <c r="K224" s="1146"/>
      <c r="L224" s="1734"/>
      <c r="M224" s="112"/>
      <c r="N224" s="188"/>
      <c r="O224" s="8"/>
      <c r="P224" s="6"/>
      <c r="Q224" s="6"/>
      <c r="R224" s="6"/>
      <c r="S224" s="6"/>
      <c r="T224" s="6"/>
      <c r="U224" s="6"/>
      <c r="AA224" s="1000"/>
      <c r="AC224" s="512"/>
    </row>
    <row r="225" spans="1:27" x14ac:dyDescent="0.2">
      <c r="A225" s="308"/>
      <c r="B225" s="129"/>
      <c r="C225" s="7"/>
      <c r="D225" s="7"/>
      <c r="E225" s="7"/>
      <c r="F225" s="7"/>
      <c r="G225" s="7"/>
      <c r="H225" s="7"/>
      <c r="I225" s="7"/>
      <c r="J225" s="7"/>
      <c r="K225" s="7"/>
      <c r="L225" s="7"/>
    </row>
    <row r="226" spans="1:27" hidden="1" x14ac:dyDescent="0.2">
      <c r="A226" s="308"/>
      <c r="B226" s="129"/>
      <c r="C226" s="7"/>
      <c r="D226" s="7"/>
      <c r="E226" s="7"/>
      <c r="F226" s="7"/>
      <c r="G226" s="7"/>
      <c r="H226" s="7"/>
      <c r="I226" s="7"/>
      <c r="J226" s="7"/>
      <c r="K226" s="7"/>
      <c r="L226" s="7"/>
    </row>
    <row r="227" spans="1:27" s="22" customFormat="1" ht="15.75" customHeight="1" x14ac:dyDescent="0.2">
      <c r="A227" s="308"/>
      <c r="B227" s="309" t="s">
        <v>427</v>
      </c>
      <c r="C227" s="195"/>
      <c r="D227" s="195"/>
      <c r="E227" s="195"/>
      <c r="F227" s="195"/>
      <c r="G227" s="195"/>
      <c r="H227" s="195"/>
      <c r="I227" s="195"/>
      <c r="J227" s="1878" t="s">
        <v>258</v>
      </c>
      <c r="K227" s="1878"/>
      <c r="L227" s="7"/>
      <c r="M227" s="7"/>
      <c r="N227" s="7"/>
      <c r="O227" s="4"/>
      <c r="P227" s="4"/>
      <c r="Q227" s="4"/>
      <c r="R227" s="7"/>
      <c r="S227" s="7"/>
      <c r="T227" s="7"/>
      <c r="U227" s="7"/>
      <c r="AA227" s="1000"/>
    </row>
    <row r="228" spans="1:27" s="22" customFormat="1" ht="15" thickBot="1" x14ac:dyDescent="0.25">
      <c r="A228" s="308"/>
      <c r="B228" s="309"/>
      <c r="C228" s="195"/>
      <c r="D228" s="195"/>
      <c r="E228" s="195"/>
      <c r="F228" s="195"/>
      <c r="G228" s="195"/>
      <c r="H228" s="195"/>
      <c r="I228" s="195"/>
      <c r="J228" s="1411"/>
      <c r="K228" s="1411"/>
      <c r="L228" s="7"/>
      <c r="M228" s="7"/>
      <c r="N228" s="7"/>
      <c r="O228" s="4"/>
      <c r="P228" s="4"/>
      <c r="Q228" s="4"/>
      <c r="R228" s="7"/>
      <c r="S228" s="7"/>
      <c r="T228" s="7"/>
      <c r="U228" s="7"/>
      <c r="AA228" s="1000"/>
    </row>
    <row r="229" spans="1:27" s="22" customFormat="1" ht="15.75" thickTop="1" thickBot="1" x14ac:dyDescent="0.25">
      <c r="A229" s="308"/>
      <c r="B229" s="195" t="s">
        <v>303</v>
      </c>
      <c r="C229" s="195"/>
      <c r="D229" s="195"/>
      <c r="E229" s="195"/>
      <c r="F229" s="195"/>
      <c r="G229" s="195"/>
      <c r="H229" s="195"/>
      <c r="I229" s="195"/>
      <c r="J229" s="1337" t="str">
        <f>IF(COUNTIF(I235:I240,"no")=0,"Yes","No")</f>
        <v>No</v>
      </c>
      <c r="K229" s="1338"/>
      <c r="L229" s="7"/>
      <c r="M229" s="7"/>
      <c r="N229" s="7"/>
      <c r="O229" s="4"/>
      <c r="P229" s="4"/>
      <c r="Q229" s="4"/>
      <c r="R229" s="7"/>
      <c r="S229" s="7"/>
      <c r="T229" s="7"/>
      <c r="U229" s="7"/>
      <c r="AA229" s="1000"/>
    </row>
    <row r="230" spans="1:27" s="22" customFormat="1" ht="15.75" thickTop="1" thickBot="1" x14ac:dyDescent="0.25">
      <c r="A230" s="308"/>
      <c r="B230" s="195" t="s">
        <v>341</v>
      </c>
      <c r="C230" s="195"/>
      <c r="D230" s="195"/>
      <c r="E230" s="195"/>
      <c r="F230" s="195"/>
      <c r="G230" s="195"/>
      <c r="H230" s="195"/>
      <c r="I230" s="195"/>
      <c r="J230" s="1364">
        <f>ROUNDDOWN(L241/J241,2)</f>
        <v>0</v>
      </c>
      <c r="K230" s="1365"/>
      <c r="L230" s="7"/>
      <c r="M230" s="7"/>
      <c r="N230" s="7"/>
      <c r="O230" s="4"/>
      <c r="P230" s="4"/>
      <c r="Q230" s="4"/>
      <c r="R230" s="7"/>
      <c r="S230" s="7"/>
      <c r="T230" s="7"/>
      <c r="U230" s="7"/>
      <c r="AA230" s="1000"/>
    </row>
    <row r="231" spans="1:27" s="22" customFormat="1" ht="15" thickTop="1" x14ac:dyDescent="0.2">
      <c r="A231" s="308"/>
      <c r="B231" s="129"/>
      <c r="C231" s="7"/>
      <c r="D231" s="7"/>
      <c r="E231" s="7"/>
      <c r="F231" s="7"/>
      <c r="G231" s="7"/>
      <c r="H231" s="7"/>
      <c r="I231" s="7"/>
      <c r="J231" s="7"/>
      <c r="K231" s="7"/>
      <c r="L231" s="7"/>
      <c r="M231" s="7"/>
      <c r="N231" s="7"/>
      <c r="O231" s="4"/>
      <c r="P231" s="4"/>
      <c r="Q231" s="4"/>
      <c r="R231" s="7"/>
      <c r="S231" s="7"/>
      <c r="T231" s="7"/>
      <c r="U231" s="7"/>
      <c r="AA231" s="1000"/>
    </row>
    <row r="232" spans="1:27" s="22" customFormat="1" ht="14.45" customHeight="1" x14ac:dyDescent="0.2">
      <c r="A232" s="308"/>
      <c r="B232" s="1738" t="s">
        <v>306</v>
      </c>
      <c r="C232" s="1738"/>
      <c r="D232" s="1738"/>
      <c r="E232" s="1738"/>
      <c r="F232" s="1738"/>
      <c r="G232" s="1738"/>
      <c r="H232" s="1738"/>
      <c r="I232" s="1421" t="s">
        <v>374</v>
      </c>
      <c r="J232" s="1813" t="s">
        <v>339</v>
      </c>
      <c r="K232" s="1814"/>
      <c r="L232" s="1739" t="s">
        <v>340</v>
      </c>
      <c r="M232" s="81"/>
      <c r="N232" s="81"/>
      <c r="O232" s="5"/>
      <c r="P232" s="4"/>
      <c r="Q232" s="4"/>
      <c r="R232" s="4"/>
      <c r="S232" s="4"/>
      <c r="T232" s="4"/>
      <c r="U232" s="7"/>
      <c r="AA232" s="1000"/>
    </row>
    <row r="233" spans="1:27" s="22" customFormat="1" ht="14.45" customHeight="1" x14ac:dyDescent="0.2">
      <c r="A233" s="308"/>
      <c r="B233" s="1738"/>
      <c r="C233" s="1738"/>
      <c r="D233" s="1738"/>
      <c r="E233" s="1738"/>
      <c r="F233" s="1738"/>
      <c r="G233" s="1738"/>
      <c r="H233" s="1738"/>
      <c r="I233" s="1422"/>
      <c r="J233" s="1813"/>
      <c r="K233" s="1814"/>
      <c r="L233" s="1739"/>
      <c r="M233" s="81"/>
      <c r="N233" s="81"/>
      <c r="O233" s="34" t="s">
        <v>228</v>
      </c>
      <c r="P233" s="34"/>
      <c r="Q233" s="34"/>
      <c r="R233" s="113"/>
      <c r="S233" s="34" t="s">
        <v>229</v>
      </c>
      <c r="T233" s="34"/>
      <c r="U233" s="34"/>
      <c r="V233" s="519" t="s">
        <v>304</v>
      </c>
      <c r="W233" s="518" t="s">
        <v>305</v>
      </c>
      <c r="AA233" s="1000"/>
    </row>
    <row r="234" spans="1:27" s="22" customFormat="1" ht="22.15" customHeight="1" x14ac:dyDescent="0.2">
      <c r="A234" s="308"/>
      <c r="B234" s="1738"/>
      <c r="C234" s="1738"/>
      <c r="D234" s="1738"/>
      <c r="E234" s="1738"/>
      <c r="F234" s="1738"/>
      <c r="G234" s="1738"/>
      <c r="H234" s="1738"/>
      <c r="I234" s="1423"/>
      <c r="J234" s="1813"/>
      <c r="K234" s="1814"/>
      <c r="L234" s="1739"/>
      <c r="M234" s="81"/>
      <c r="N234" s="81"/>
      <c r="O234" s="42" t="s">
        <v>164</v>
      </c>
      <c r="P234" s="42" t="s">
        <v>337</v>
      </c>
      <c r="Q234" s="42" t="s">
        <v>166</v>
      </c>
      <c r="R234" s="113"/>
      <c r="S234" s="42" t="s">
        <v>165</v>
      </c>
      <c r="T234" s="42" t="s">
        <v>164</v>
      </c>
      <c r="U234" s="42" t="s">
        <v>5</v>
      </c>
      <c r="V234" s="513"/>
      <c r="W234" s="514"/>
      <c r="AA234" s="1000"/>
    </row>
    <row r="235" spans="1:27" s="22" customFormat="1" ht="15.75" customHeight="1" x14ac:dyDescent="0.25">
      <c r="A235" s="308"/>
      <c r="B235" s="1833" t="s">
        <v>177</v>
      </c>
      <c r="C235" s="1834"/>
      <c r="D235" s="1834"/>
      <c r="E235" s="1834"/>
      <c r="F235" s="1834"/>
      <c r="G235" s="1834"/>
      <c r="H235" s="241" t="str">
        <f>IF(OR(V235&gt;0,W235&gt;0),"Error!","")</f>
        <v/>
      </c>
      <c r="I235" s="601" t="str">
        <f>IF(AND(T235=U235,U235&gt;0),"N.A.",IF(S235=T235,"Yes","No"))</f>
        <v>No</v>
      </c>
      <c r="J235" s="1450">
        <f>O235</f>
        <v>12</v>
      </c>
      <c r="K235" s="1726"/>
      <c r="L235" s="611">
        <f>P235+Q235</f>
        <v>0</v>
      </c>
      <c r="M235" s="45"/>
      <c r="N235" s="45"/>
      <c r="O235" s="48">
        <f>O12</f>
        <v>12</v>
      </c>
      <c r="P235" s="48">
        <f>P12</f>
        <v>0</v>
      </c>
      <c r="Q235" s="48">
        <f>Q12</f>
        <v>0</v>
      </c>
      <c r="R235" s="114"/>
      <c r="S235" s="48">
        <f>S12</f>
        <v>0</v>
      </c>
      <c r="T235" s="48">
        <f>T12</f>
        <v>2</v>
      </c>
      <c r="U235" s="48">
        <f>U12</f>
        <v>0</v>
      </c>
      <c r="V235" s="154">
        <f>V12</f>
        <v>0</v>
      </c>
      <c r="W235" s="156">
        <f>IF(LEN(J12)&gt;0,1,0)</f>
        <v>0</v>
      </c>
      <c r="X235" s="2" t="s">
        <v>821</v>
      </c>
      <c r="AA235" s="1000"/>
    </row>
    <row r="236" spans="1:27" s="22" customFormat="1" ht="15.75" customHeight="1" x14ac:dyDescent="0.25">
      <c r="A236" s="308"/>
      <c r="B236" s="1833" t="s">
        <v>188</v>
      </c>
      <c r="C236" s="1834"/>
      <c r="D236" s="1834"/>
      <c r="E236" s="1834"/>
      <c r="F236" s="1834"/>
      <c r="G236" s="1834"/>
      <c r="H236" s="241" t="str">
        <f>IF(OR(V236&gt;0,W236&gt;0),"Error!","")</f>
        <v/>
      </c>
      <c r="I236" s="601" t="str">
        <f>IF(AND(T236=U236,U236&gt;0),"N.A.",IF(S236=T236,"Yes","No"))</f>
        <v>No</v>
      </c>
      <c r="J236" s="1643">
        <f>O236</f>
        <v>12</v>
      </c>
      <c r="K236" s="1724"/>
      <c r="L236" s="673">
        <f>P236+Q236</f>
        <v>0</v>
      </c>
      <c r="M236" s="45"/>
      <c r="N236" s="45"/>
      <c r="O236" s="48">
        <f>O76</f>
        <v>12</v>
      </c>
      <c r="P236" s="48">
        <f>P76</f>
        <v>0</v>
      </c>
      <c r="Q236" s="48">
        <f>Q76</f>
        <v>0</v>
      </c>
      <c r="R236" s="114"/>
      <c r="S236" s="48">
        <f>S76</f>
        <v>0</v>
      </c>
      <c r="T236" s="48">
        <f>T76</f>
        <v>1</v>
      </c>
      <c r="U236" s="48">
        <f>U76</f>
        <v>0</v>
      </c>
      <c r="V236" s="154">
        <f>V76</f>
        <v>0</v>
      </c>
      <c r="W236" s="156">
        <f>IF(LEN(J76)&gt;0,1,0)</f>
        <v>0</v>
      </c>
      <c r="AA236" s="1000"/>
    </row>
    <row r="237" spans="1:27" s="22" customFormat="1" ht="15.75" customHeight="1" x14ac:dyDescent="0.25">
      <c r="A237" s="308"/>
      <c r="B237" s="1835" t="s">
        <v>294</v>
      </c>
      <c r="C237" s="1836"/>
      <c r="D237" s="1836"/>
      <c r="E237" s="1836"/>
      <c r="F237" s="1836"/>
      <c r="G237" s="1836"/>
      <c r="H237" s="1382" t="str">
        <f>IF(OR(V237&gt;0,W237&gt;0),"Error!","")</f>
        <v/>
      </c>
      <c r="I237" s="1380" t="str">
        <f>IF(AND(T237=U237,U237&gt;0),"N.A.",IF(S237=T237,"Yes","No"))</f>
        <v>No</v>
      </c>
      <c r="J237" s="1450">
        <f>O237</f>
        <v>9</v>
      </c>
      <c r="K237" s="1726"/>
      <c r="L237" s="1883">
        <f>P237+Q237</f>
        <v>0</v>
      </c>
      <c r="M237" s="45"/>
      <c r="N237" s="45"/>
      <c r="O237" s="48">
        <f>O166</f>
        <v>9</v>
      </c>
      <c r="P237" s="48">
        <f>P166</f>
        <v>0</v>
      </c>
      <c r="Q237" s="48">
        <f>Q166</f>
        <v>0</v>
      </c>
      <c r="R237" s="114"/>
      <c r="S237" s="48">
        <f>S166</f>
        <v>0</v>
      </c>
      <c r="T237" s="48">
        <f>T166</f>
        <v>1</v>
      </c>
      <c r="U237" s="48">
        <f>U166</f>
        <v>0</v>
      </c>
      <c r="V237" s="154">
        <f>V166</f>
        <v>0</v>
      </c>
      <c r="W237" s="156">
        <f>IF(LEN(J166)&gt;0,1,0)</f>
        <v>0</v>
      </c>
      <c r="AA237" s="1000"/>
    </row>
    <row r="238" spans="1:27" s="22" customFormat="1" ht="15.75" customHeight="1" x14ac:dyDescent="0.25">
      <c r="A238" s="308"/>
      <c r="B238" s="1837"/>
      <c r="C238" s="1838"/>
      <c r="D238" s="1838"/>
      <c r="E238" s="1838"/>
      <c r="F238" s="1838"/>
      <c r="G238" s="1838"/>
      <c r="H238" s="1652"/>
      <c r="I238" s="1710"/>
      <c r="J238" s="1653"/>
      <c r="K238" s="1727"/>
      <c r="L238" s="1884"/>
      <c r="M238" s="45"/>
      <c r="N238" s="45"/>
      <c r="O238" s="48"/>
      <c r="P238" s="48"/>
      <c r="Q238" s="48"/>
      <c r="R238" s="114"/>
      <c r="S238" s="48"/>
      <c r="T238" s="48"/>
      <c r="U238" s="48"/>
      <c r="V238" s="154"/>
      <c r="W238" s="156"/>
      <c r="AA238" s="1000"/>
    </row>
    <row r="239" spans="1:27" s="22" customFormat="1" ht="26.25" customHeight="1" x14ac:dyDescent="0.25">
      <c r="A239" s="308"/>
      <c r="B239" s="1839"/>
      <c r="C239" s="1840"/>
      <c r="D239" s="1840"/>
      <c r="E239" s="1840"/>
      <c r="F239" s="1840"/>
      <c r="G239" s="1840"/>
      <c r="H239" s="1447"/>
      <c r="I239" s="1711"/>
      <c r="J239" s="1452"/>
      <c r="K239" s="1728"/>
      <c r="L239" s="1885"/>
      <c r="M239" s="45"/>
      <c r="N239" s="45"/>
      <c r="O239" s="48"/>
      <c r="P239" s="48"/>
      <c r="Q239" s="48"/>
      <c r="R239" s="114"/>
      <c r="S239" s="48"/>
      <c r="T239" s="48"/>
      <c r="U239" s="48"/>
      <c r="V239" s="154"/>
      <c r="W239" s="156"/>
      <c r="AA239" s="1000"/>
    </row>
    <row r="240" spans="1:27" s="22" customFormat="1" ht="15.75" customHeight="1" x14ac:dyDescent="0.25">
      <c r="A240" s="308"/>
      <c r="B240" s="1833" t="s">
        <v>193</v>
      </c>
      <c r="C240" s="1834"/>
      <c r="D240" s="1834"/>
      <c r="E240" s="1834"/>
      <c r="F240" s="1834"/>
      <c r="G240" s="1834"/>
      <c r="H240" s="241" t="str">
        <f>IF(OR(V240&gt;0,W240&gt;0),"Error!","")</f>
        <v/>
      </c>
      <c r="I240" s="601" t="str">
        <f>IF(AND(T240=U240,U240&gt;0),"N.A.",IF(S240=T240,"Yes","No"))</f>
        <v>No</v>
      </c>
      <c r="J240" s="1643">
        <f>O240</f>
        <v>5</v>
      </c>
      <c r="K240" s="1724"/>
      <c r="L240" s="611">
        <f>P240+Q240</f>
        <v>0</v>
      </c>
      <c r="M240" s="45"/>
      <c r="N240" s="45"/>
      <c r="O240" s="48">
        <f>O206</f>
        <v>5</v>
      </c>
      <c r="P240" s="48">
        <f>P206</f>
        <v>0</v>
      </c>
      <c r="Q240" s="48">
        <f>Q206</f>
        <v>0</v>
      </c>
      <c r="R240" s="114"/>
      <c r="S240" s="48">
        <f>S206</f>
        <v>0</v>
      </c>
      <c r="T240" s="48">
        <f>T206</f>
        <v>1</v>
      </c>
      <c r="U240" s="48">
        <f>U206</f>
        <v>0</v>
      </c>
      <c r="V240" s="154">
        <f>V206</f>
        <v>0</v>
      </c>
      <c r="W240" s="156">
        <f>IF(LEN(J206)&gt;0,1,0)</f>
        <v>0</v>
      </c>
      <c r="AA240" s="1000"/>
    </row>
    <row r="241" spans="1:27" s="22" customFormat="1" ht="15.75" x14ac:dyDescent="0.25">
      <c r="A241" s="308"/>
      <c r="B241" s="1639" t="s">
        <v>164</v>
      </c>
      <c r="C241" s="1640"/>
      <c r="D241" s="1640"/>
      <c r="E241" s="1640"/>
      <c r="F241" s="1640"/>
      <c r="G241" s="1640"/>
      <c r="H241" s="1807"/>
      <c r="I241" s="197"/>
      <c r="J241" s="1465">
        <f>ROUND(SUM(J235:K240),2)</f>
        <v>38</v>
      </c>
      <c r="K241" s="1465"/>
      <c r="L241" s="197">
        <f>SUM(L235:L240)</f>
        <v>0</v>
      </c>
      <c r="M241" s="93"/>
      <c r="N241" s="93"/>
      <c r="O241" s="44">
        <f>SUM(O235:O240)</f>
        <v>38</v>
      </c>
      <c r="P241" s="44">
        <f>SUM(P235:P240)</f>
        <v>0</v>
      </c>
      <c r="Q241" s="44">
        <f>SUM(Q235:Q240)</f>
        <v>0</v>
      </c>
      <c r="R241" s="8"/>
      <c r="S241" s="44">
        <f>SUM(S235:S240)</f>
        <v>0</v>
      </c>
      <c r="T241" s="44">
        <f>SUM(T235:T240)</f>
        <v>5</v>
      </c>
      <c r="U241" s="44">
        <f>SUM(U235:U240)</f>
        <v>0</v>
      </c>
      <c r="V241" s="155">
        <f>SUM(V235:V240)</f>
        <v>0</v>
      </c>
      <c r="W241" s="156"/>
      <c r="AA241" s="1000"/>
    </row>
    <row r="242" spans="1:27" s="22" customFormat="1" x14ac:dyDescent="0.2">
      <c r="A242" s="308"/>
      <c r="B242" s="129"/>
      <c r="C242" s="331"/>
      <c r="D242" s="7"/>
      <c r="E242" s="7"/>
      <c r="F242" s="7"/>
      <c r="G242" s="7"/>
      <c r="H242" s="212" t="str">
        <f>IF(OR(H235="Error!",H236="Error!",H237="Error!",H240="Error!"),"Error? Please check if 'N.A.' is correctly selected","")</f>
        <v/>
      </c>
      <c r="I242" s="7"/>
      <c r="J242" s="7"/>
      <c r="K242" s="7"/>
      <c r="L242" s="7"/>
      <c r="M242" s="7"/>
      <c r="N242" s="7"/>
      <c r="O242" s="4"/>
      <c r="P242" s="4"/>
      <c r="Q242" s="4"/>
      <c r="R242" s="7"/>
      <c r="S242" s="7"/>
      <c r="T242" s="7"/>
      <c r="U242" s="7"/>
      <c r="AA242" s="1000"/>
    </row>
    <row r="243" spans="1:27" ht="3.75" customHeight="1" x14ac:dyDescent="0.2"/>
    <row r="244" spans="1:27" ht="3.75" customHeight="1" x14ac:dyDescent="0.2">
      <c r="A244" s="308"/>
      <c r="B244" s="129"/>
      <c r="C244" s="7"/>
      <c r="D244" s="7"/>
      <c r="E244" s="7"/>
      <c r="F244" s="7"/>
      <c r="G244" s="7"/>
      <c r="H244" s="7"/>
      <c r="I244" s="7"/>
      <c r="J244" s="7"/>
      <c r="K244" s="7"/>
      <c r="L244" s="7"/>
    </row>
    <row r="245" spans="1:27" ht="16.5" customHeight="1" x14ac:dyDescent="0.2">
      <c r="A245" s="325" t="s">
        <v>428</v>
      </c>
      <c r="B245" s="376"/>
      <c r="C245" s="7"/>
      <c r="D245" s="7"/>
      <c r="E245" s="7"/>
      <c r="F245" s="7"/>
      <c r="G245" s="7"/>
      <c r="H245" s="7"/>
      <c r="I245" s="7"/>
      <c r="J245" s="7"/>
      <c r="K245" s="7"/>
      <c r="L245" s="7"/>
    </row>
    <row r="246" spans="1:27" ht="16.5" customHeight="1" x14ac:dyDescent="0.2">
      <c r="A246" s="377" t="s">
        <v>251</v>
      </c>
      <c r="B246" s="1446" t="s">
        <v>849</v>
      </c>
      <c r="C246" s="1446"/>
      <c r="D246" s="1446"/>
      <c r="E246" s="1446"/>
      <c r="F246" s="1446"/>
      <c r="G246" s="1446"/>
      <c r="H246" s="1446"/>
      <c r="I246" s="1446"/>
      <c r="J246" s="1446"/>
      <c r="K246" s="1446"/>
      <c r="L246" s="1446"/>
    </row>
    <row r="247" spans="1:27" ht="12.75" customHeight="1" x14ac:dyDescent="0.2">
      <c r="A247" s="377"/>
      <c r="B247" s="1446"/>
      <c r="C247" s="1446"/>
      <c r="D247" s="1446"/>
      <c r="E247" s="1446"/>
      <c r="F247" s="1446"/>
      <c r="G247" s="1446"/>
      <c r="H247" s="1446"/>
      <c r="I247" s="1446"/>
      <c r="J247" s="1446"/>
      <c r="K247" s="1446"/>
      <c r="L247" s="1446"/>
    </row>
    <row r="248" spans="1:27" ht="16.5" customHeight="1" x14ac:dyDescent="0.2">
      <c r="A248" s="377"/>
      <c r="B248" s="1446"/>
      <c r="C248" s="1446"/>
      <c r="D248" s="1446"/>
      <c r="E248" s="1446"/>
      <c r="F248" s="1446"/>
      <c r="G248" s="1446"/>
      <c r="H248" s="1446"/>
      <c r="I248" s="1446"/>
      <c r="J248" s="1446"/>
      <c r="K248" s="1446"/>
      <c r="L248" s="1446"/>
    </row>
    <row r="249" spans="1:27" ht="11.25" customHeight="1" x14ac:dyDescent="0.2">
      <c r="A249" s="377"/>
      <c r="B249" s="797"/>
      <c r="C249" s="797"/>
      <c r="D249" s="797"/>
      <c r="E249" s="797"/>
      <c r="F249" s="797"/>
      <c r="G249" s="797"/>
      <c r="H249" s="797"/>
      <c r="I249" s="797"/>
      <c r="J249" s="797"/>
      <c r="K249" s="797"/>
      <c r="L249" s="797"/>
    </row>
    <row r="250" spans="1:27" ht="16.5" customHeight="1" x14ac:dyDescent="0.2">
      <c r="A250" s="329" t="s">
        <v>245</v>
      </c>
      <c r="B250" s="1446" t="s">
        <v>1495</v>
      </c>
      <c r="C250" s="1446"/>
      <c r="D250" s="1446"/>
      <c r="E250" s="1446"/>
      <c r="F250" s="1446"/>
      <c r="G250" s="1446"/>
      <c r="H250" s="1446"/>
      <c r="I250" s="1446"/>
      <c r="J250" s="1446"/>
      <c r="K250" s="1446"/>
      <c r="L250" s="1446"/>
    </row>
    <row r="251" spans="1:27" ht="24" customHeight="1" x14ac:dyDescent="0.2">
      <c r="A251" s="329"/>
      <c r="B251" s="1446"/>
      <c r="C251" s="1446"/>
      <c r="D251" s="1446"/>
      <c r="E251" s="1446"/>
      <c r="F251" s="1446"/>
      <c r="G251" s="1446"/>
      <c r="H251" s="1446"/>
      <c r="I251" s="1446"/>
      <c r="J251" s="1446"/>
      <c r="K251" s="1446"/>
      <c r="L251" s="1446"/>
    </row>
    <row r="252" spans="1:27" ht="16.5" customHeight="1" x14ac:dyDescent="0.2">
      <c r="A252" s="329"/>
      <c r="B252" s="797"/>
      <c r="C252" s="797"/>
      <c r="D252" s="797"/>
      <c r="E252" s="797"/>
      <c r="F252" s="797"/>
      <c r="G252" s="797"/>
      <c r="H252" s="797"/>
      <c r="I252" s="797"/>
      <c r="J252" s="797"/>
      <c r="K252" s="797"/>
      <c r="L252" s="797"/>
    </row>
    <row r="253" spans="1:27" ht="16.5" customHeight="1" x14ac:dyDescent="0.2">
      <c r="A253" s="329" t="s">
        <v>246</v>
      </c>
      <c r="B253" s="1446" t="s">
        <v>1520</v>
      </c>
      <c r="C253" s="1446"/>
      <c r="D253" s="1446"/>
      <c r="E253" s="1446"/>
      <c r="F253" s="1446"/>
      <c r="G253" s="1446"/>
      <c r="H253" s="1446"/>
      <c r="I253" s="1446"/>
      <c r="J253" s="1446"/>
      <c r="K253" s="1446"/>
      <c r="L253" s="1446"/>
    </row>
    <row r="254" spans="1:27" ht="14.25" customHeight="1" x14ac:dyDescent="0.2">
      <c r="A254" s="491"/>
      <c r="B254" s="495"/>
      <c r="C254" s="495"/>
      <c r="D254" s="495"/>
      <c r="E254" s="495"/>
      <c r="F254" s="495"/>
      <c r="G254" s="495"/>
      <c r="H254" s="495"/>
      <c r="I254" s="495"/>
      <c r="J254" s="495"/>
      <c r="K254" s="495"/>
      <c r="L254" s="495"/>
      <c r="M254" s="106"/>
      <c r="N254" s="183"/>
      <c r="U254" s="4"/>
    </row>
    <row r="255" spans="1:27" x14ac:dyDescent="0.2">
      <c r="B255" s="557" t="s">
        <v>595</v>
      </c>
      <c r="C255" s="558"/>
      <c r="D255" s="558"/>
      <c r="E255" s="558"/>
      <c r="F255" s="558"/>
      <c r="G255" s="558"/>
      <c r="H255" s="556"/>
      <c r="I255" s="559"/>
      <c r="J255" s="544"/>
      <c r="K255" s="544"/>
      <c r="L255" s="545"/>
      <c r="M255" s="75"/>
      <c r="N255" s="76"/>
      <c r="P255" s="8"/>
      <c r="Q255" s="8"/>
      <c r="R255" s="8"/>
      <c r="S255" s="8"/>
      <c r="T255" s="8"/>
      <c r="U255" s="8"/>
      <c r="V255" s="8"/>
      <c r="W255" s="7"/>
      <c r="X255" s="363"/>
      <c r="Y255" s="18"/>
      <c r="Z255" s="18"/>
    </row>
    <row r="256" spans="1:27" ht="63.75" customHeight="1" x14ac:dyDescent="0.2">
      <c r="B256" s="1216" t="str">
        <f>CONCATENATE("Not selected [",J241-L241,"]")</f>
        <v>Not selected [38]</v>
      </c>
      <c r="C256" s="1217"/>
      <c r="D256" s="1402" t="str">
        <f>X14&amp;X26&amp;X78&amp;X168&amp;X208</f>
        <v xml:space="preserve">GR1.1, GR1.2, GR1.3, GR2.1, GR2.2, GR2.3a, GR2.3bi, GR2.3bii, GR2.3c, GR2.4, GR2.5, GR2.6, GR3.1, GR3.2a, GR3.2b, GR3.3a, GR3.3b, GR3.3c, GR3.3d, GR3.3e, GR3.3f, GR3.3g, GR3.4, GR3.5, GR4.1, GR4.2, GR4.3, GR4.4a, GR4.4b, GR4.4c, GR4.4d, GR4.5, GR4.6, GR5.1, GR5.2, GR5.3, GR5.4, GR5.5, </v>
      </c>
      <c r="E256" s="1402"/>
      <c r="F256" s="1402"/>
      <c r="G256" s="1402"/>
      <c r="H256" s="1402"/>
      <c r="I256" s="1402"/>
      <c r="J256" s="1402"/>
      <c r="K256" s="1402"/>
      <c r="L256" s="1402"/>
      <c r="M256" s="75"/>
      <c r="N256" s="76"/>
      <c r="P256" s="8"/>
      <c r="Q256" s="8"/>
      <c r="R256" s="8"/>
      <c r="S256" s="8"/>
      <c r="T256" s="8"/>
      <c r="U256" s="8"/>
      <c r="V256" s="8"/>
      <c r="W256" s="7"/>
      <c r="X256" s="363"/>
      <c r="Y256" s="18"/>
      <c r="Z256" s="18"/>
    </row>
    <row r="257" spans="1:26" ht="34.15" customHeight="1" x14ac:dyDescent="0.2">
      <c r="B257" s="1432" t="str">
        <f>CONCATENATE("N.A (per selection)[",Q241,"]")</f>
        <v>N.A (per selection)[0]</v>
      </c>
      <c r="C257" s="1432"/>
      <c r="D257" s="1402" t="str">
        <f>W14&amp;W26&amp;W78&amp;W168&amp;W208</f>
        <v/>
      </c>
      <c r="E257" s="1402"/>
      <c r="F257" s="1402"/>
      <c r="G257" s="1402"/>
      <c r="H257" s="1402"/>
      <c r="I257" s="1402"/>
      <c r="J257" s="1402"/>
      <c r="K257" s="1402"/>
      <c r="L257" s="1402"/>
      <c r="M257" s="75"/>
      <c r="N257" s="76"/>
      <c r="P257" s="8"/>
      <c r="Q257" s="8"/>
      <c r="R257" s="8"/>
      <c r="S257" s="8"/>
      <c r="T257" s="8"/>
      <c r="U257" s="8"/>
      <c r="V257" s="8"/>
      <c r="W257" s="7"/>
      <c r="X257" s="363"/>
      <c r="Y257" s="18"/>
      <c r="Z257" s="18"/>
    </row>
    <row r="258" spans="1:26" x14ac:dyDescent="0.2">
      <c r="A258" s="494"/>
      <c r="B258" s="495"/>
      <c r="C258" s="495"/>
      <c r="D258" s="495"/>
      <c r="E258" s="495"/>
      <c r="F258" s="495"/>
      <c r="G258" s="495"/>
      <c r="H258" s="495"/>
      <c r="I258" s="495"/>
      <c r="J258" s="495"/>
      <c r="K258" s="495"/>
      <c r="L258" s="495"/>
    </row>
  </sheetData>
  <sheetProtection algorithmName="SHA-512" hashValue="FQPMoLX4lOsTmCxNToFHWEvZkF+5FPTKggaBQ/QdverMk1bBOkV3yngJUNKcuZAvjVsDw2wAnM2TzLyCRG7CGg==" saltValue="q2EpyQeHmVhjlu7NPS3IzQ==" spinCount="100000" sheet="1" objects="1" scenarios="1"/>
  <customSheetViews>
    <customSheetView guid="{5995A1A3-5354-4C1E-87A2-F9C01D64FBCF}" scale="115" showPageBreaks="1" showGridLines="0" fitToPage="1" printArea="1" hiddenRows="1" hiddenColumns="1" view="pageBreakPreview" topLeftCell="A182">
      <selection activeCell="AF196" sqref="AF196"/>
      <rowBreaks count="3" manualBreakCount="3">
        <brk id="58" max="32" man="1"/>
        <brk id="112" max="32" man="1"/>
        <brk id="166" max="32" man="1"/>
      </rowBreaks>
      <pageMargins left="0.70866141732283472" right="0.19685039370078741" top="0.47244094488188981" bottom="0.74803149606299213" header="0.31496062992125984" footer="0.31496062992125984"/>
      <headerFooter>
        <oddFooter>&amp;L&amp;F,  &amp;A&amp;RPage &amp;P</oddFooter>
      </headerFooter>
    </customSheetView>
  </customSheetViews>
  <mergeCells count="237">
    <mergeCell ref="Z49:Z51"/>
    <mergeCell ref="B241:H241"/>
    <mergeCell ref="J241:K241"/>
    <mergeCell ref="J240:K240"/>
    <mergeCell ref="I237:I239"/>
    <mergeCell ref="J237:K239"/>
    <mergeCell ref="L237:L239"/>
    <mergeCell ref="I232:I234"/>
    <mergeCell ref="L232:L234"/>
    <mergeCell ref="J74:K75"/>
    <mergeCell ref="J166:L166"/>
    <mergeCell ref="L164:L165"/>
    <mergeCell ref="A166:I167"/>
    <mergeCell ref="L204:L205"/>
    <mergeCell ref="A204:A205"/>
    <mergeCell ref="L188:L194"/>
    <mergeCell ref="L208:L210"/>
    <mergeCell ref="C195:I197"/>
    <mergeCell ref="B184:B185"/>
    <mergeCell ref="J208:K210"/>
    <mergeCell ref="L158:L161"/>
    <mergeCell ref="L91:L93"/>
    <mergeCell ref="B156:B157"/>
    <mergeCell ref="L162:L163"/>
    <mergeCell ref="J236:K236"/>
    <mergeCell ref="A217:A219"/>
    <mergeCell ref="A156:A157"/>
    <mergeCell ref="A129:A130"/>
    <mergeCell ref="A139:A145"/>
    <mergeCell ref="A158:A161"/>
    <mergeCell ref="C102:I107"/>
    <mergeCell ref="C109:I116"/>
    <mergeCell ref="B188:B194"/>
    <mergeCell ref="C188:I194"/>
    <mergeCell ref="B195:B197"/>
    <mergeCell ref="A220:A222"/>
    <mergeCell ref="J227:K228"/>
    <mergeCell ref="A175:A177"/>
    <mergeCell ref="A198:A200"/>
    <mergeCell ref="B208:I210"/>
    <mergeCell ref="A215:A216"/>
    <mergeCell ref="J235:K235"/>
    <mergeCell ref="A223:A224"/>
    <mergeCell ref="B223:I224"/>
    <mergeCell ref="J223:K224"/>
    <mergeCell ref="J232:K234"/>
    <mergeCell ref="J229:K229"/>
    <mergeCell ref="B201:I203"/>
    <mergeCell ref="A6:L7"/>
    <mergeCell ref="L24:L25"/>
    <mergeCell ref="L33:L39"/>
    <mergeCell ref="C31:I32"/>
    <mergeCell ref="L9:L11"/>
    <mergeCell ref="J24:K25"/>
    <mergeCell ref="L19:L21"/>
    <mergeCell ref="L72:L73"/>
    <mergeCell ref="A12:I13"/>
    <mergeCell ref="A26:A27"/>
    <mergeCell ref="A40:A41"/>
    <mergeCell ref="A42:A45"/>
    <mergeCell ref="B52:B53"/>
    <mergeCell ref="A52:A53"/>
    <mergeCell ref="B19:I21"/>
    <mergeCell ref="A19:A21"/>
    <mergeCell ref="A22:A23"/>
    <mergeCell ref="B22:I23"/>
    <mergeCell ref="A66:A68"/>
    <mergeCell ref="D46:I46"/>
    <mergeCell ref="D47:I48"/>
    <mergeCell ref="D49:I51"/>
    <mergeCell ref="D54:I55"/>
    <mergeCell ref="D56:I59"/>
    <mergeCell ref="L52:L53"/>
    <mergeCell ref="L78:L79"/>
    <mergeCell ref="B83:B84"/>
    <mergeCell ref="L66:L68"/>
    <mergeCell ref="A78:A79"/>
    <mergeCell ref="B82:I82"/>
    <mergeCell ref="J204:K205"/>
    <mergeCell ref="B232:H234"/>
    <mergeCell ref="A171:A174"/>
    <mergeCell ref="A211:A212"/>
    <mergeCell ref="B211:I212"/>
    <mergeCell ref="A178:A181"/>
    <mergeCell ref="B220:I222"/>
    <mergeCell ref="A69:A71"/>
    <mergeCell ref="B74:I75"/>
    <mergeCell ref="A72:A73"/>
    <mergeCell ref="A201:A203"/>
    <mergeCell ref="A213:A214"/>
    <mergeCell ref="C184:I185"/>
    <mergeCell ref="B198:I200"/>
    <mergeCell ref="C94:I101"/>
    <mergeCell ref="B129:B130"/>
    <mergeCell ref="B133:B136"/>
    <mergeCell ref="L129:L157"/>
    <mergeCell ref="B72:I73"/>
    <mergeCell ref="A64:A65"/>
    <mergeCell ref="L182:L183"/>
    <mergeCell ref="B182:I183"/>
    <mergeCell ref="L178:L181"/>
    <mergeCell ref="A162:A163"/>
    <mergeCell ref="A133:A136"/>
    <mergeCell ref="B91:B93"/>
    <mergeCell ref="A82:A85"/>
    <mergeCell ref="A89:A90"/>
    <mergeCell ref="J64:K65"/>
    <mergeCell ref="B178:I181"/>
    <mergeCell ref="A182:A197"/>
    <mergeCell ref="A164:A165"/>
    <mergeCell ref="B164:I165"/>
    <mergeCell ref="B171:I174"/>
    <mergeCell ref="B175:I177"/>
    <mergeCell ref="A168:A170"/>
    <mergeCell ref="L184:L185"/>
    <mergeCell ref="L186:L187"/>
    <mergeCell ref="L195:L197"/>
    <mergeCell ref="L201:L203"/>
    <mergeCell ref="L211:L212"/>
    <mergeCell ref="A206:I207"/>
    <mergeCell ref="L198:L200"/>
    <mergeCell ref="L213:L214"/>
    <mergeCell ref="A137:A138"/>
    <mergeCell ref="B137:B138"/>
    <mergeCell ref="D137:I138"/>
    <mergeCell ref="L74:L75"/>
    <mergeCell ref="B168:I170"/>
    <mergeCell ref="L94:L101"/>
    <mergeCell ref="B139:B145"/>
    <mergeCell ref="L82:L85"/>
    <mergeCell ref="L80:L81"/>
    <mergeCell ref="C117:I120"/>
    <mergeCell ref="B121:B128"/>
    <mergeCell ref="A86:A88"/>
    <mergeCell ref="C91:I93"/>
    <mergeCell ref="A91:A93"/>
    <mergeCell ref="A94:A101"/>
    <mergeCell ref="C121:I128"/>
    <mergeCell ref="D146:I148"/>
    <mergeCell ref="D149:I155"/>
    <mergeCell ref="C85:I85"/>
    <mergeCell ref="L223:L224"/>
    <mergeCell ref="L217:L219"/>
    <mergeCell ref="D139:I145"/>
    <mergeCell ref="C129:I130"/>
    <mergeCell ref="B78:I79"/>
    <mergeCell ref="B80:I81"/>
    <mergeCell ref="B162:I163"/>
    <mergeCell ref="B158:I161"/>
    <mergeCell ref="C83:I84"/>
    <mergeCell ref="L168:L170"/>
    <mergeCell ref="J164:K165"/>
    <mergeCell ref="D156:I157"/>
    <mergeCell ref="B204:I205"/>
    <mergeCell ref="L171:L174"/>
    <mergeCell ref="C186:I187"/>
    <mergeCell ref="J78:K79"/>
    <mergeCell ref="J168:K170"/>
    <mergeCell ref="B186:B187"/>
    <mergeCell ref="B213:I214"/>
    <mergeCell ref="B215:I216"/>
    <mergeCell ref="L215:L216"/>
    <mergeCell ref="L220:L222"/>
    <mergeCell ref="L102:L115"/>
    <mergeCell ref="L175:L177"/>
    <mergeCell ref="L17:L18"/>
    <mergeCell ref="B14:I16"/>
    <mergeCell ref="B17:I18"/>
    <mergeCell ref="J14:K16"/>
    <mergeCell ref="L26:L27"/>
    <mergeCell ref="B54:B55"/>
    <mergeCell ref="B66:I68"/>
    <mergeCell ref="A76:I77"/>
    <mergeCell ref="L42:L45"/>
    <mergeCell ref="C60:I63"/>
    <mergeCell ref="C42:I45"/>
    <mergeCell ref="C52:I53"/>
    <mergeCell ref="C29:I30"/>
    <mergeCell ref="B42:B45"/>
    <mergeCell ref="B69:I71"/>
    <mergeCell ref="B36:B38"/>
    <mergeCell ref="L40:L41"/>
    <mergeCell ref="L69:L71"/>
    <mergeCell ref="A54:A55"/>
    <mergeCell ref="A60:A63"/>
    <mergeCell ref="A56:A59"/>
    <mergeCell ref="A24:A25"/>
    <mergeCell ref="B24:I25"/>
    <mergeCell ref="A74:A75"/>
    <mergeCell ref="AC64:AC65"/>
    <mergeCell ref="B250:L251"/>
    <mergeCell ref="B253:L253"/>
    <mergeCell ref="B235:G235"/>
    <mergeCell ref="B236:G236"/>
    <mergeCell ref="B237:G239"/>
    <mergeCell ref="B240:G240"/>
    <mergeCell ref="H237:H239"/>
    <mergeCell ref="C39:I39"/>
    <mergeCell ref="B246:L248"/>
    <mergeCell ref="J230:K230"/>
    <mergeCell ref="B217:I219"/>
    <mergeCell ref="B94:B101"/>
    <mergeCell ref="C64:I65"/>
    <mergeCell ref="B86:I88"/>
    <mergeCell ref="C89:I90"/>
    <mergeCell ref="L86:L88"/>
    <mergeCell ref="L89:L90"/>
    <mergeCell ref="D133:I136"/>
    <mergeCell ref="B89:B90"/>
    <mergeCell ref="L64:L65"/>
    <mergeCell ref="L60:L63"/>
    <mergeCell ref="L56:L59"/>
    <mergeCell ref="L54:L55"/>
    <mergeCell ref="B256:C256"/>
    <mergeCell ref="D256:L256"/>
    <mergeCell ref="B257:C257"/>
    <mergeCell ref="D257:L257"/>
    <mergeCell ref="E2:L2"/>
    <mergeCell ref="E3:L3"/>
    <mergeCell ref="A9:A11"/>
    <mergeCell ref="B40:I41"/>
    <mergeCell ref="B33:I34"/>
    <mergeCell ref="C36:I38"/>
    <mergeCell ref="A33:A34"/>
    <mergeCell ref="A36:A38"/>
    <mergeCell ref="L28:L32"/>
    <mergeCell ref="J26:K27"/>
    <mergeCell ref="B29:B30"/>
    <mergeCell ref="B31:B32"/>
    <mergeCell ref="A29:A32"/>
    <mergeCell ref="B26:I27"/>
    <mergeCell ref="L22:L23"/>
    <mergeCell ref="A14:A16"/>
    <mergeCell ref="L14:L16"/>
    <mergeCell ref="A17:A18"/>
    <mergeCell ref="B9:I11"/>
    <mergeCell ref="J9:K11"/>
  </mergeCells>
  <conditionalFormatting sqref="J14 J17:J24 J26 J28:J64 J66:J74 J76:J78 J80:J164 J167:J168 J171:J204 J206:J209 J211:J223">
    <cfRule type="cellIs" dxfId="14" priority="137" operator="equal">
      <formula>"Key control present"</formula>
    </cfRule>
  </conditionalFormatting>
  <conditionalFormatting sqref="J24 J64 J74 J164 J204 J223">
    <cfRule type="cellIs" dxfId="13" priority="74" operator="equal">
      <formula>"Insufficient control features"</formula>
    </cfRule>
    <cfRule type="cellIs" dxfId="12" priority="75" operator="equal">
      <formula>"Key control present"</formula>
    </cfRule>
  </conditionalFormatting>
  <conditionalFormatting sqref="J200 J24 J64 J74 J164 J204 J223 J14 J26 J78 J168 J208:J209">
    <cfRule type="containsText" dxfId="11" priority="136" operator="containsText" text="Insufficient control features">
      <formula>NOT(ISERROR(SEARCH("Insufficient control features",J14)))</formula>
    </cfRule>
  </conditionalFormatting>
  <conditionalFormatting sqref="J14:K16 J26:K27 J78:K79 J168:K170 J208:K210">
    <cfRule type="cellIs" dxfId="10" priority="1" operator="lessThan">
      <formula>0.6</formula>
    </cfRule>
  </conditionalFormatting>
  <conditionalFormatting sqref="J162:K163 J171:K171 J175:K175 J178:K181 J184:K198">
    <cfRule type="expression" dxfId="9" priority="209">
      <formula>#REF!="! Select only one"</formula>
    </cfRule>
  </conditionalFormatting>
  <conditionalFormatting sqref="J198:K200">
    <cfRule type="expression" dxfId="8" priority="1127">
      <formula>$V$198=TRUE</formula>
    </cfRule>
  </conditionalFormatting>
  <conditionalFormatting sqref="J200:K200">
    <cfRule type="containsText" dxfId="7" priority="87" operator="containsText" text="Key control present">
      <formula>NOT(ISERROR(SEARCH("Key control present",J200)))</formula>
    </cfRule>
    <cfRule type="containsText" dxfId="6" priority="88" operator="containsText" text="Insufficient control features">
      <formula>NOT(ISERROR(SEARCH("Insufficient control features",J200)))</formula>
    </cfRule>
    <cfRule type="expression" dxfId="5" priority="89">
      <formula>$J$93="! Select only one"</formula>
    </cfRule>
    <cfRule type="expression" dxfId="4" priority="1448">
      <formula>$V$308=TRUE</formula>
    </cfRule>
  </conditionalFormatting>
  <conditionalFormatting sqref="K171:K203 J171:J204 J14 J26 J76:J78 J167:J168 J206:J209 K17:K23 J17:J24 K28:K63 J28:J64 K66:K73 J66:J74 J69:K69 J72:K72 K76:K77 J80:K80 K80:K163 J80:J164 J82:K82 J86:K86 J89:K89 J91:K92 J94:K94 J129:K129 J133:K134 J137:K137 J139:K139 J156:K156 J158:K158 J162:K162 K167 K206:K207 K211:K222 J211:J223">
    <cfRule type="cellIs" dxfId="3" priority="161" operator="equal">
      <formula>"Insufficient control features"</formula>
    </cfRule>
  </conditionalFormatting>
  <conditionalFormatting sqref="K171:K203 K17:K23 K28:K63 K66:K73 J69:K69 J72:K72 K76:K77 J80:K80 K80:K163 J82:K82 J86:K86 J89:K89 J91:K92 J94:K94 J129:K129 J133:K134 J137:K137 J139:K139 J156:K156 J158:K158 J162:K162 K167 K206:K207 K211:K222">
    <cfRule type="cellIs" dxfId="2" priority="162" operator="equal">
      <formula>"Key control present"</formula>
    </cfRule>
  </conditionalFormatting>
  <pageMargins left="0.70866141732283472" right="0.19685039370078741" top="0.47244094488188981" bottom="0.55118110236220474" header="0.31496062992125984" footer="0.31496062992125984"/>
  <headerFooter>
    <oddFooter>&amp;L&amp;"Arial,Regular"&amp;10SRC-&amp;A/0123/ACAP&amp;R&amp;"Arial,Regular"&amp;10Page &amp;P</oddFooter>
  </headerFooter>
  <rowBreaks count="6" manualBreakCount="6">
    <brk id="25" max="11" man="1"/>
    <brk id="65" max="11" man="1"/>
    <brk id="75" max="11" man="1"/>
    <brk id="120" max="11" man="1"/>
    <brk id="165" max="11" man="1"/>
    <brk id="205" max="11" man="1"/>
  </rowBreaks>
  <ignoredErrors>
    <ignoredError sqref="A204 A28" numberStoredAsText="1"/>
  </ignoredErrors>
  <drawing r:id="rId1"/>
  <legacyDrawing r:id="rId2"/>
  <mc:AlternateContent xmlns:mc="http://schemas.openxmlformats.org/markup-compatibility/2006">
    <mc:Choice Requires="x14">
      <controls>
        <mc:AlternateContent xmlns:mc="http://schemas.openxmlformats.org/markup-compatibility/2006">
          <mc:Choice Requires="x14">
            <control shapeId="10288" r:id="rId3" name="Check Box 1.1">
              <controlPr defaultSize="0" autoFill="0" autoLine="0" autoPict="0">
                <anchor moveWithCells="1">
                  <from>
                    <xdr:col>9</xdr:col>
                    <xdr:colOff>47625</xdr:colOff>
                    <xdr:row>16</xdr:row>
                    <xdr:rowOff>9525</xdr:rowOff>
                  </from>
                  <to>
                    <xdr:col>9</xdr:col>
                    <xdr:colOff>314325</xdr:colOff>
                    <xdr:row>16</xdr:row>
                    <xdr:rowOff>190500</xdr:rowOff>
                  </to>
                </anchor>
              </controlPr>
            </control>
          </mc:Choice>
        </mc:AlternateContent>
        <mc:AlternateContent xmlns:mc="http://schemas.openxmlformats.org/markup-compatibility/2006">
          <mc:Choice Requires="x14">
            <control shapeId="10289" r:id="rId4" name="Check Box 1.2">
              <controlPr defaultSize="0" autoFill="0" autoLine="0" autoPict="0">
                <anchor moveWithCells="1">
                  <from>
                    <xdr:col>9</xdr:col>
                    <xdr:colOff>47625</xdr:colOff>
                    <xdr:row>18</xdr:row>
                    <xdr:rowOff>19050</xdr:rowOff>
                  </from>
                  <to>
                    <xdr:col>9</xdr:col>
                    <xdr:colOff>314325</xdr:colOff>
                    <xdr:row>19</xdr:row>
                    <xdr:rowOff>0</xdr:rowOff>
                  </to>
                </anchor>
              </controlPr>
            </control>
          </mc:Choice>
        </mc:AlternateContent>
        <mc:AlternateContent xmlns:mc="http://schemas.openxmlformats.org/markup-compatibility/2006">
          <mc:Choice Requires="x14">
            <control shapeId="10290" r:id="rId5" name="Check Box 1.3">
              <controlPr defaultSize="0" autoFill="0" autoLine="0" autoPict="0">
                <anchor moveWithCells="1">
                  <from>
                    <xdr:col>9</xdr:col>
                    <xdr:colOff>47625</xdr:colOff>
                    <xdr:row>21</xdr:row>
                    <xdr:rowOff>19050</xdr:rowOff>
                  </from>
                  <to>
                    <xdr:col>9</xdr:col>
                    <xdr:colOff>314325</xdr:colOff>
                    <xdr:row>21</xdr:row>
                    <xdr:rowOff>190500</xdr:rowOff>
                  </to>
                </anchor>
              </controlPr>
            </control>
          </mc:Choice>
        </mc:AlternateContent>
        <mc:AlternateContent xmlns:mc="http://schemas.openxmlformats.org/markup-compatibility/2006">
          <mc:Choice Requires="x14">
            <control shapeId="10292" r:id="rId6" name="Check Box 2.1">
              <controlPr defaultSize="0" autoFill="0" autoLine="0" autoPict="0">
                <anchor moveWithCells="1">
                  <from>
                    <xdr:col>9</xdr:col>
                    <xdr:colOff>19050</xdr:colOff>
                    <xdr:row>27</xdr:row>
                    <xdr:rowOff>19050</xdr:rowOff>
                  </from>
                  <to>
                    <xdr:col>9</xdr:col>
                    <xdr:colOff>314325</xdr:colOff>
                    <xdr:row>28</xdr:row>
                    <xdr:rowOff>28575</xdr:rowOff>
                  </to>
                </anchor>
              </controlPr>
            </control>
          </mc:Choice>
        </mc:AlternateContent>
        <mc:AlternateContent xmlns:mc="http://schemas.openxmlformats.org/markup-compatibility/2006">
          <mc:Choice Requires="x14">
            <control shapeId="10294" r:id="rId7" name="Check Box 2.2a">
              <controlPr defaultSize="0" autoFill="0" autoLine="0" autoPict="0">
                <anchor moveWithCells="1">
                  <from>
                    <xdr:col>9</xdr:col>
                    <xdr:colOff>19050</xdr:colOff>
                    <xdr:row>32</xdr:row>
                    <xdr:rowOff>19050</xdr:rowOff>
                  </from>
                  <to>
                    <xdr:col>9</xdr:col>
                    <xdr:colOff>314325</xdr:colOff>
                    <xdr:row>33</xdr:row>
                    <xdr:rowOff>28575</xdr:rowOff>
                  </to>
                </anchor>
              </controlPr>
            </control>
          </mc:Choice>
        </mc:AlternateContent>
        <mc:AlternateContent xmlns:mc="http://schemas.openxmlformats.org/markup-compatibility/2006">
          <mc:Choice Requires="x14">
            <control shapeId="10296" r:id="rId8" name="Check Box 2.3a">
              <controlPr defaultSize="0" autoFill="0" autoLine="0" autoPict="0">
                <anchor moveWithCells="1">
                  <from>
                    <xdr:col>9</xdr:col>
                    <xdr:colOff>19050</xdr:colOff>
                    <xdr:row>40</xdr:row>
                    <xdr:rowOff>200025</xdr:rowOff>
                  </from>
                  <to>
                    <xdr:col>9</xdr:col>
                    <xdr:colOff>314325</xdr:colOff>
                    <xdr:row>41</xdr:row>
                    <xdr:rowOff>190500</xdr:rowOff>
                  </to>
                </anchor>
              </controlPr>
            </control>
          </mc:Choice>
        </mc:AlternateContent>
        <mc:AlternateContent xmlns:mc="http://schemas.openxmlformats.org/markup-compatibility/2006">
          <mc:Choice Requires="x14">
            <control shapeId="10297" r:id="rId9" name="Check Box 2.3b.1">
              <controlPr defaultSize="0" autoFill="0" autoLine="0" autoPict="0">
                <anchor moveWithCells="1">
                  <from>
                    <xdr:col>9</xdr:col>
                    <xdr:colOff>19050</xdr:colOff>
                    <xdr:row>53</xdr:row>
                    <xdr:rowOff>9525</xdr:rowOff>
                  </from>
                  <to>
                    <xdr:col>9</xdr:col>
                    <xdr:colOff>314325</xdr:colOff>
                    <xdr:row>54</xdr:row>
                    <xdr:rowOff>0</xdr:rowOff>
                  </to>
                </anchor>
              </controlPr>
            </control>
          </mc:Choice>
        </mc:AlternateContent>
        <mc:AlternateContent xmlns:mc="http://schemas.openxmlformats.org/markup-compatibility/2006">
          <mc:Choice Requires="x14">
            <control shapeId="10298" r:id="rId10" name="Check Box 2.3c">
              <controlPr defaultSize="0" autoFill="0" autoLine="0" autoPict="0">
                <anchor moveWithCells="1">
                  <from>
                    <xdr:col>9</xdr:col>
                    <xdr:colOff>19050</xdr:colOff>
                    <xdr:row>59</xdr:row>
                    <xdr:rowOff>9525</xdr:rowOff>
                  </from>
                  <to>
                    <xdr:col>9</xdr:col>
                    <xdr:colOff>314325</xdr:colOff>
                    <xdr:row>60</xdr:row>
                    <xdr:rowOff>0</xdr:rowOff>
                  </to>
                </anchor>
              </controlPr>
            </control>
          </mc:Choice>
        </mc:AlternateContent>
        <mc:AlternateContent xmlns:mc="http://schemas.openxmlformats.org/markup-compatibility/2006">
          <mc:Choice Requires="x14">
            <control shapeId="10300" r:id="rId11" name="Check Box 2.3b.ii">
              <controlPr defaultSize="0" autoFill="0" autoLine="0" autoPict="0">
                <anchor moveWithCells="1">
                  <from>
                    <xdr:col>9</xdr:col>
                    <xdr:colOff>19050</xdr:colOff>
                    <xdr:row>55</xdr:row>
                    <xdr:rowOff>9525</xdr:rowOff>
                  </from>
                  <to>
                    <xdr:col>9</xdr:col>
                    <xdr:colOff>314325</xdr:colOff>
                    <xdr:row>56</xdr:row>
                    <xdr:rowOff>0</xdr:rowOff>
                  </to>
                </anchor>
              </controlPr>
            </control>
          </mc:Choice>
        </mc:AlternateContent>
        <mc:AlternateContent xmlns:mc="http://schemas.openxmlformats.org/markup-compatibility/2006">
          <mc:Choice Requires="x14">
            <control shapeId="10301" r:id="rId12" name="Check Box 2.4">
              <controlPr defaultSize="0" autoFill="0" autoLine="0" autoPict="0">
                <anchor moveWithCells="1">
                  <from>
                    <xdr:col>9</xdr:col>
                    <xdr:colOff>19050</xdr:colOff>
                    <xdr:row>65</xdr:row>
                    <xdr:rowOff>28575</xdr:rowOff>
                  </from>
                  <to>
                    <xdr:col>9</xdr:col>
                    <xdr:colOff>314325</xdr:colOff>
                    <xdr:row>66</xdr:row>
                    <xdr:rowOff>28575</xdr:rowOff>
                  </to>
                </anchor>
              </controlPr>
            </control>
          </mc:Choice>
        </mc:AlternateContent>
        <mc:AlternateContent xmlns:mc="http://schemas.openxmlformats.org/markup-compatibility/2006">
          <mc:Choice Requires="x14">
            <control shapeId="10302" r:id="rId13" name="Check Box 2.5">
              <controlPr defaultSize="0" autoFill="0" autoLine="0" autoPict="0">
                <anchor moveWithCells="1">
                  <from>
                    <xdr:col>9</xdr:col>
                    <xdr:colOff>19050</xdr:colOff>
                    <xdr:row>68</xdr:row>
                    <xdr:rowOff>28575</xdr:rowOff>
                  </from>
                  <to>
                    <xdr:col>9</xdr:col>
                    <xdr:colOff>314325</xdr:colOff>
                    <xdr:row>69</xdr:row>
                    <xdr:rowOff>28575</xdr:rowOff>
                  </to>
                </anchor>
              </controlPr>
            </control>
          </mc:Choice>
        </mc:AlternateContent>
        <mc:AlternateContent xmlns:mc="http://schemas.openxmlformats.org/markup-compatibility/2006">
          <mc:Choice Requires="x14">
            <control shapeId="10303" r:id="rId14" name="Check Box 2.6">
              <controlPr defaultSize="0" autoFill="0" autoLine="0" autoPict="0">
                <anchor moveWithCells="1">
                  <from>
                    <xdr:col>9</xdr:col>
                    <xdr:colOff>19050</xdr:colOff>
                    <xdr:row>71</xdr:row>
                    <xdr:rowOff>28575</xdr:rowOff>
                  </from>
                  <to>
                    <xdr:col>9</xdr:col>
                    <xdr:colOff>314325</xdr:colOff>
                    <xdr:row>72</xdr:row>
                    <xdr:rowOff>28575</xdr:rowOff>
                  </to>
                </anchor>
              </controlPr>
            </control>
          </mc:Choice>
        </mc:AlternateContent>
        <mc:AlternateContent xmlns:mc="http://schemas.openxmlformats.org/markup-compatibility/2006">
          <mc:Choice Requires="x14">
            <control shapeId="10305" r:id="rId15" name="Check Box 3.1">
              <controlPr defaultSize="0" autoFill="0" autoLine="0" autoPict="0">
                <anchor moveWithCells="1">
                  <from>
                    <xdr:col>9</xdr:col>
                    <xdr:colOff>19050</xdr:colOff>
                    <xdr:row>79</xdr:row>
                    <xdr:rowOff>47625</xdr:rowOff>
                  </from>
                  <to>
                    <xdr:col>9</xdr:col>
                    <xdr:colOff>314325</xdr:colOff>
                    <xdr:row>80</xdr:row>
                    <xdr:rowOff>28575</xdr:rowOff>
                  </to>
                </anchor>
              </controlPr>
            </control>
          </mc:Choice>
        </mc:AlternateContent>
        <mc:AlternateContent xmlns:mc="http://schemas.openxmlformats.org/markup-compatibility/2006">
          <mc:Choice Requires="x14">
            <control shapeId="10306" r:id="rId16" name="Check Box 3.2a">
              <controlPr defaultSize="0" autoFill="0" autoLine="0" autoPict="0">
                <anchor moveWithCells="1">
                  <from>
                    <xdr:col>9</xdr:col>
                    <xdr:colOff>19050</xdr:colOff>
                    <xdr:row>82</xdr:row>
                    <xdr:rowOff>19050</xdr:rowOff>
                  </from>
                  <to>
                    <xdr:col>9</xdr:col>
                    <xdr:colOff>314325</xdr:colOff>
                    <xdr:row>83</xdr:row>
                    <xdr:rowOff>28575</xdr:rowOff>
                  </to>
                </anchor>
              </controlPr>
            </control>
          </mc:Choice>
        </mc:AlternateContent>
        <mc:AlternateContent xmlns:mc="http://schemas.openxmlformats.org/markup-compatibility/2006">
          <mc:Choice Requires="x14">
            <control shapeId="10307" r:id="rId17" name="Check Box 3.3a">
              <controlPr defaultSize="0" autoFill="0" autoLine="0" autoPict="0">
                <anchor moveWithCells="1">
                  <from>
                    <xdr:col>9</xdr:col>
                    <xdr:colOff>19050</xdr:colOff>
                    <xdr:row>88</xdr:row>
                    <xdr:rowOff>28575</xdr:rowOff>
                  </from>
                  <to>
                    <xdr:col>9</xdr:col>
                    <xdr:colOff>314325</xdr:colOff>
                    <xdr:row>89</xdr:row>
                    <xdr:rowOff>28575</xdr:rowOff>
                  </to>
                </anchor>
              </controlPr>
            </control>
          </mc:Choice>
        </mc:AlternateContent>
        <mc:AlternateContent xmlns:mc="http://schemas.openxmlformats.org/markup-compatibility/2006">
          <mc:Choice Requires="x14">
            <control shapeId="10308" r:id="rId18" name="Check Box 3.3b">
              <controlPr defaultSize="0" autoFill="0" autoLine="0" autoPict="0">
                <anchor moveWithCells="1">
                  <from>
                    <xdr:col>9</xdr:col>
                    <xdr:colOff>19050</xdr:colOff>
                    <xdr:row>90</xdr:row>
                    <xdr:rowOff>28575</xdr:rowOff>
                  </from>
                  <to>
                    <xdr:col>9</xdr:col>
                    <xdr:colOff>314325</xdr:colOff>
                    <xdr:row>91</xdr:row>
                    <xdr:rowOff>47625</xdr:rowOff>
                  </to>
                </anchor>
              </controlPr>
            </control>
          </mc:Choice>
        </mc:AlternateContent>
        <mc:AlternateContent xmlns:mc="http://schemas.openxmlformats.org/markup-compatibility/2006">
          <mc:Choice Requires="x14">
            <control shapeId="10309" r:id="rId19" name="Check Box 3.3c">
              <controlPr defaultSize="0" autoFill="0" autoLine="0" autoPict="0">
                <anchor moveWithCells="1">
                  <from>
                    <xdr:col>9</xdr:col>
                    <xdr:colOff>19050</xdr:colOff>
                    <xdr:row>93</xdr:row>
                    <xdr:rowOff>38100</xdr:rowOff>
                  </from>
                  <to>
                    <xdr:col>9</xdr:col>
                    <xdr:colOff>314325</xdr:colOff>
                    <xdr:row>94</xdr:row>
                    <xdr:rowOff>47625</xdr:rowOff>
                  </to>
                </anchor>
              </controlPr>
            </control>
          </mc:Choice>
        </mc:AlternateContent>
        <mc:AlternateContent xmlns:mc="http://schemas.openxmlformats.org/markup-compatibility/2006">
          <mc:Choice Requires="x14">
            <control shapeId="10311" r:id="rId20" name="Check Box 3.3d.">
              <controlPr defaultSize="0" autoFill="0" autoLine="0" autoPict="0">
                <anchor moveWithCells="1">
                  <from>
                    <xdr:col>9</xdr:col>
                    <xdr:colOff>19050</xdr:colOff>
                    <xdr:row>128</xdr:row>
                    <xdr:rowOff>57150</xdr:rowOff>
                  </from>
                  <to>
                    <xdr:col>9</xdr:col>
                    <xdr:colOff>314325</xdr:colOff>
                    <xdr:row>129</xdr:row>
                    <xdr:rowOff>47625</xdr:rowOff>
                  </to>
                </anchor>
              </controlPr>
            </control>
          </mc:Choice>
        </mc:AlternateContent>
        <mc:AlternateContent xmlns:mc="http://schemas.openxmlformats.org/markup-compatibility/2006">
          <mc:Choice Requires="x14">
            <control shapeId="10316" r:id="rId21" name="Check Box 3.4">
              <controlPr defaultSize="0" autoFill="0" autoLine="0" autoPict="0">
                <anchor moveWithCells="1">
                  <from>
                    <xdr:col>9</xdr:col>
                    <xdr:colOff>19050</xdr:colOff>
                    <xdr:row>157</xdr:row>
                    <xdr:rowOff>95250</xdr:rowOff>
                  </from>
                  <to>
                    <xdr:col>9</xdr:col>
                    <xdr:colOff>314325</xdr:colOff>
                    <xdr:row>158</xdr:row>
                    <xdr:rowOff>76200</xdr:rowOff>
                  </to>
                </anchor>
              </controlPr>
            </control>
          </mc:Choice>
        </mc:AlternateContent>
        <mc:AlternateContent xmlns:mc="http://schemas.openxmlformats.org/markup-compatibility/2006">
          <mc:Choice Requires="x14">
            <control shapeId="10317" r:id="rId22" name="Check Box 3.5">
              <controlPr defaultSize="0" autoFill="0" autoLine="0" autoPict="0">
                <anchor moveWithCells="1">
                  <from>
                    <xdr:col>9</xdr:col>
                    <xdr:colOff>19050</xdr:colOff>
                    <xdr:row>161</xdr:row>
                    <xdr:rowOff>114300</xdr:rowOff>
                  </from>
                  <to>
                    <xdr:col>9</xdr:col>
                    <xdr:colOff>314325</xdr:colOff>
                    <xdr:row>162</xdr:row>
                    <xdr:rowOff>95250</xdr:rowOff>
                  </to>
                </anchor>
              </controlPr>
            </control>
          </mc:Choice>
        </mc:AlternateContent>
        <mc:AlternateContent xmlns:mc="http://schemas.openxmlformats.org/markup-compatibility/2006">
          <mc:Choice Requires="x14">
            <control shapeId="10324" r:id="rId23" name="Check Box 6.11">
              <controlPr defaultSize="0" autoFill="0" autoLine="0" autoPict="0">
                <anchor moveWithCells="1">
                  <from>
                    <xdr:col>9</xdr:col>
                    <xdr:colOff>9525</xdr:colOff>
                    <xdr:row>165</xdr:row>
                    <xdr:rowOff>180975</xdr:rowOff>
                  </from>
                  <to>
                    <xdr:col>9</xdr:col>
                    <xdr:colOff>285750</xdr:colOff>
                    <xdr:row>166</xdr:row>
                    <xdr:rowOff>190500</xdr:rowOff>
                  </to>
                </anchor>
              </controlPr>
            </control>
          </mc:Choice>
        </mc:AlternateContent>
        <mc:AlternateContent xmlns:mc="http://schemas.openxmlformats.org/markup-compatibility/2006">
          <mc:Choice Requires="x14">
            <control shapeId="10332" r:id="rId24" name="Check Box 4.1">
              <controlPr defaultSize="0" autoFill="0" autoLine="0" autoPict="0">
                <anchor moveWithCells="1">
                  <from>
                    <xdr:col>9</xdr:col>
                    <xdr:colOff>19050</xdr:colOff>
                    <xdr:row>170</xdr:row>
                    <xdr:rowOff>114300</xdr:rowOff>
                  </from>
                  <to>
                    <xdr:col>9</xdr:col>
                    <xdr:colOff>314325</xdr:colOff>
                    <xdr:row>171</xdr:row>
                    <xdr:rowOff>95250</xdr:rowOff>
                  </to>
                </anchor>
              </controlPr>
            </control>
          </mc:Choice>
        </mc:AlternateContent>
        <mc:AlternateContent xmlns:mc="http://schemas.openxmlformats.org/markup-compatibility/2006">
          <mc:Choice Requires="x14">
            <control shapeId="10333" r:id="rId25" name="Check Box 4.2">
              <controlPr defaultSize="0" autoFill="0" autoLine="0" autoPict="0">
                <anchor moveWithCells="1">
                  <from>
                    <xdr:col>9</xdr:col>
                    <xdr:colOff>19050</xdr:colOff>
                    <xdr:row>174</xdr:row>
                    <xdr:rowOff>114300</xdr:rowOff>
                  </from>
                  <to>
                    <xdr:col>9</xdr:col>
                    <xdr:colOff>314325</xdr:colOff>
                    <xdr:row>175</xdr:row>
                    <xdr:rowOff>95250</xdr:rowOff>
                  </to>
                </anchor>
              </controlPr>
            </control>
          </mc:Choice>
        </mc:AlternateContent>
        <mc:AlternateContent xmlns:mc="http://schemas.openxmlformats.org/markup-compatibility/2006">
          <mc:Choice Requires="x14">
            <control shapeId="10334" r:id="rId26" name="Check Box 4.3">
              <controlPr defaultSize="0" autoFill="0" autoLine="0" autoPict="0">
                <anchor moveWithCells="1">
                  <from>
                    <xdr:col>9</xdr:col>
                    <xdr:colOff>19050</xdr:colOff>
                    <xdr:row>177</xdr:row>
                    <xdr:rowOff>123825</xdr:rowOff>
                  </from>
                  <to>
                    <xdr:col>9</xdr:col>
                    <xdr:colOff>314325</xdr:colOff>
                    <xdr:row>178</xdr:row>
                    <xdr:rowOff>123825</xdr:rowOff>
                  </to>
                </anchor>
              </controlPr>
            </control>
          </mc:Choice>
        </mc:AlternateContent>
        <mc:AlternateContent xmlns:mc="http://schemas.openxmlformats.org/markup-compatibility/2006">
          <mc:Choice Requires="x14">
            <control shapeId="10335" r:id="rId27" name="Check Box 4.4a">
              <controlPr defaultSize="0" autoFill="0" autoLine="0" autoPict="0">
                <anchor moveWithCells="1">
                  <from>
                    <xdr:col>9</xdr:col>
                    <xdr:colOff>19050</xdr:colOff>
                    <xdr:row>183</xdr:row>
                    <xdr:rowOff>95250</xdr:rowOff>
                  </from>
                  <to>
                    <xdr:col>9</xdr:col>
                    <xdr:colOff>314325</xdr:colOff>
                    <xdr:row>184</xdr:row>
                    <xdr:rowOff>95250</xdr:rowOff>
                  </to>
                </anchor>
              </controlPr>
            </control>
          </mc:Choice>
        </mc:AlternateContent>
        <mc:AlternateContent xmlns:mc="http://schemas.openxmlformats.org/markup-compatibility/2006">
          <mc:Choice Requires="x14">
            <control shapeId="10336" r:id="rId28" name="Check Box 4.4b">
              <controlPr defaultSize="0" autoFill="0" autoLine="0" autoPict="0">
                <anchor moveWithCells="1">
                  <from>
                    <xdr:col>9</xdr:col>
                    <xdr:colOff>19050</xdr:colOff>
                    <xdr:row>185</xdr:row>
                    <xdr:rowOff>95250</xdr:rowOff>
                  </from>
                  <to>
                    <xdr:col>9</xdr:col>
                    <xdr:colOff>314325</xdr:colOff>
                    <xdr:row>186</xdr:row>
                    <xdr:rowOff>95250</xdr:rowOff>
                  </to>
                </anchor>
              </controlPr>
            </control>
          </mc:Choice>
        </mc:AlternateContent>
        <mc:AlternateContent xmlns:mc="http://schemas.openxmlformats.org/markup-compatibility/2006">
          <mc:Choice Requires="x14">
            <control shapeId="10337" r:id="rId29" name="Check Box 4.4c">
              <controlPr defaultSize="0" autoFill="0" autoLine="0" autoPict="0">
                <anchor moveWithCells="1">
                  <from>
                    <xdr:col>9</xdr:col>
                    <xdr:colOff>19050</xdr:colOff>
                    <xdr:row>194</xdr:row>
                    <xdr:rowOff>95250</xdr:rowOff>
                  </from>
                  <to>
                    <xdr:col>9</xdr:col>
                    <xdr:colOff>314325</xdr:colOff>
                    <xdr:row>195</xdr:row>
                    <xdr:rowOff>95250</xdr:rowOff>
                  </to>
                </anchor>
              </controlPr>
            </control>
          </mc:Choice>
        </mc:AlternateContent>
        <mc:AlternateContent xmlns:mc="http://schemas.openxmlformats.org/markup-compatibility/2006">
          <mc:Choice Requires="x14">
            <control shapeId="10344" r:id="rId30" name="Check Box 4.5">
              <controlPr defaultSize="0" autoFill="0" autoLine="0" autoPict="0">
                <anchor moveWithCells="1">
                  <from>
                    <xdr:col>9</xdr:col>
                    <xdr:colOff>19050</xdr:colOff>
                    <xdr:row>197</xdr:row>
                    <xdr:rowOff>123825</xdr:rowOff>
                  </from>
                  <to>
                    <xdr:col>9</xdr:col>
                    <xdr:colOff>314325</xdr:colOff>
                    <xdr:row>198</xdr:row>
                    <xdr:rowOff>95250</xdr:rowOff>
                  </to>
                </anchor>
              </controlPr>
            </control>
          </mc:Choice>
        </mc:AlternateContent>
        <mc:AlternateContent xmlns:mc="http://schemas.openxmlformats.org/markup-compatibility/2006">
          <mc:Choice Requires="x14">
            <control shapeId="10345" r:id="rId31" name="Check Box 4.6">
              <controlPr defaultSize="0" autoFill="0" autoLine="0" autoPict="0">
                <anchor moveWithCells="1">
                  <from>
                    <xdr:col>9</xdr:col>
                    <xdr:colOff>19050</xdr:colOff>
                    <xdr:row>200</xdr:row>
                    <xdr:rowOff>142875</xdr:rowOff>
                  </from>
                  <to>
                    <xdr:col>9</xdr:col>
                    <xdr:colOff>314325</xdr:colOff>
                    <xdr:row>201</xdr:row>
                    <xdr:rowOff>95250</xdr:rowOff>
                  </to>
                </anchor>
              </controlPr>
            </control>
          </mc:Choice>
        </mc:AlternateContent>
        <mc:AlternateContent xmlns:mc="http://schemas.openxmlformats.org/markup-compatibility/2006">
          <mc:Choice Requires="x14">
            <control shapeId="10347" r:id="rId32" name="Check Box 5.1">
              <controlPr defaultSize="0" autoFill="0" autoLine="0" autoPict="0">
                <anchor moveWithCells="1">
                  <from>
                    <xdr:col>9</xdr:col>
                    <xdr:colOff>19050</xdr:colOff>
                    <xdr:row>210</xdr:row>
                    <xdr:rowOff>123825</xdr:rowOff>
                  </from>
                  <to>
                    <xdr:col>9</xdr:col>
                    <xdr:colOff>314325</xdr:colOff>
                    <xdr:row>211</xdr:row>
                    <xdr:rowOff>123825</xdr:rowOff>
                  </to>
                </anchor>
              </controlPr>
            </control>
          </mc:Choice>
        </mc:AlternateContent>
        <mc:AlternateContent xmlns:mc="http://schemas.openxmlformats.org/markup-compatibility/2006">
          <mc:Choice Requires="x14">
            <control shapeId="10348" r:id="rId33" name="Check Box 5.2">
              <controlPr defaultSize="0" autoFill="0" autoLine="0" autoPict="0">
                <anchor moveWithCells="1">
                  <from>
                    <xdr:col>9</xdr:col>
                    <xdr:colOff>19050</xdr:colOff>
                    <xdr:row>212</xdr:row>
                    <xdr:rowOff>123825</xdr:rowOff>
                  </from>
                  <to>
                    <xdr:col>9</xdr:col>
                    <xdr:colOff>314325</xdr:colOff>
                    <xdr:row>213</xdr:row>
                    <xdr:rowOff>123825</xdr:rowOff>
                  </to>
                </anchor>
              </controlPr>
            </control>
          </mc:Choice>
        </mc:AlternateContent>
        <mc:AlternateContent xmlns:mc="http://schemas.openxmlformats.org/markup-compatibility/2006">
          <mc:Choice Requires="x14">
            <control shapeId="10349" r:id="rId34" name="Check Box 5.3">
              <controlPr defaultSize="0" autoFill="0" autoLine="0" autoPict="0">
                <anchor moveWithCells="1">
                  <from>
                    <xdr:col>9</xdr:col>
                    <xdr:colOff>19050</xdr:colOff>
                    <xdr:row>214</xdr:row>
                    <xdr:rowOff>123825</xdr:rowOff>
                  </from>
                  <to>
                    <xdr:col>9</xdr:col>
                    <xdr:colOff>314325</xdr:colOff>
                    <xdr:row>215</xdr:row>
                    <xdr:rowOff>123825</xdr:rowOff>
                  </to>
                </anchor>
              </controlPr>
            </control>
          </mc:Choice>
        </mc:AlternateContent>
        <mc:AlternateContent xmlns:mc="http://schemas.openxmlformats.org/markup-compatibility/2006">
          <mc:Choice Requires="x14">
            <control shapeId="10350" r:id="rId35" name="Check Box 5.4">
              <controlPr defaultSize="0" autoFill="0" autoLine="0" autoPict="0">
                <anchor moveWithCells="1">
                  <from>
                    <xdr:col>9</xdr:col>
                    <xdr:colOff>19050</xdr:colOff>
                    <xdr:row>216</xdr:row>
                    <xdr:rowOff>104775</xdr:rowOff>
                  </from>
                  <to>
                    <xdr:col>9</xdr:col>
                    <xdr:colOff>314325</xdr:colOff>
                    <xdr:row>217</xdr:row>
                    <xdr:rowOff>142875</xdr:rowOff>
                  </to>
                </anchor>
              </controlPr>
            </control>
          </mc:Choice>
        </mc:AlternateContent>
        <mc:AlternateContent xmlns:mc="http://schemas.openxmlformats.org/markup-compatibility/2006">
          <mc:Choice Requires="x14">
            <control shapeId="10351" r:id="rId36" name="Check Box 5.5">
              <controlPr defaultSize="0" autoFill="0" autoLine="0" autoPict="0">
                <anchor moveWithCells="1">
                  <from>
                    <xdr:col>9</xdr:col>
                    <xdr:colOff>19050</xdr:colOff>
                    <xdr:row>219</xdr:row>
                    <xdr:rowOff>123825</xdr:rowOff>
                  </from>
                  <to>
                    <xdr:col>9</xdr:col>
                    <xdr:colOff>314325</xdr:colOff>
                    <xdr:row>220</xdr:row>
                    <xdr:rowOff>123825</xdr:rowOff>
                  </to>
                </anchor>
              </controlPr>
            </control>
          </mc:Choice>
        </mc:AlternateContent>
        <mc:AlternateContent xmlns:mc="http://schemas.openxmlformats.org/markup-compatibility/2006">
          <mc:Choice Requires="x14">
            <control shapeId="10383" r:id="rId37" name="Check Box 3.2b">
              <controlPr defaultSize="0" autoFill="0" autoLine="0" autoPict="0">
                <anchor moveWithCells="1">
                  <from>
                    <xdr:col>9</xdr:col>
                    <xdr:colOff>19050</xdr:colOff>
                    <xdr:row>83</xdr:row>
                    <xdr:rowOff>152400</xdr:rowOff>
                  </from>
                  <to>
                    <xdr:col>9</xdr:col>
                    <xdr:colOff>314325</xdr:colOff>
                    <xdr:row>84</xdr:row>
                    <xdr:rowOff>171450</xdr:rowOff>
                  </to>
                </anchor>
              </controlPr>
            </control>
          </mc:Choice>
        </mc:AlternateContent>
        <mc:AlternateContent xmlns:mc="http://schemas.openxmlformats.org/markup-compatibility/2006">
          <mc:Choice Requires="x14">
            <control shapeId="10387" r:id="rId38" name="Check Box 147">
              <controlPr defaultSize="0" autoFill="0" autoLine="0" autoPict="0">
                <anchor moveWithCells="1">
                  <from>
                    <xdr:col>1</xdr:col>
                    <xdr:colOff>0</xdr:colOff>
                    <xdr:row>35</xdr:row>
                    <xdr:rowOff>9525</xdr:rowOff>
                  </from>
                  <to>
                    <xdr:col>2</xdr:col>
                    <xdr:colOff>0</xdr:colOff>
                    <xdr:row>36</xdr:row>
                    <xdr:rowOff>0</xdr:rowOff>
                  </to>
                </anchor>
              </controlPr>
            </control>
          </mc:Choice>
        </mc:AlternateContent>
        <mc:AlternateContent xmlns:mc="http://schemas.openxmlformats.org/markup-compatibility/2006">
          <mc:Choice Requires="x14">
            <control shapeId="10388" r:id="rId39" name="Check Box 148">
              <controlPr defaultSize="0" autoFill="0" autoLine="0" autoPict="0">
                <anchor moveWithCells="1">
                  <from>
                    <xdr:col>1</xdr:col>
                    <xdr:colOff>0</xdr:colOff>
                    <xdr:row>38</xdr:row>
                    <xdr:rowOff>19050</xdr:rowOff>
                  </from>
                  <to>
                    <xdr:col>2</xdr:col>
                    <xdr:colOff>0</xdr:colOff>
                    <xdr:row>38</xdr:row>
                    <xdr:rowOff>190500</xdr:rowOff>
                  </to>
                </anchor>
              </controlPr>
            </control>
          </mc:Choice>
        </mc:AlternateContent>
        <mc:AlternateContent xmlns:mc="http://schemas.openxmlformats.org/markup-compatibility/2006">
          <mc:Choice Requires="x14">
            <control shapeId="10389" r:id="rId40" name="Check Box 149">
              <controlPr defaultSize="0" autoFill="0" autoLine="0" autoPict="0">
                <anchor moveWithCells="1">
                  <from>
                    <xdr:col>2</xdr:col>
                    <xdr:colOff>9525</xdr:colOff>
                    <xdr:row>132</xdr:row>
                    <xdr:rowOff>95250</xdr:rowOff>
                  </from>
                  <to>
                    <xdr:col>2</xdr:col>
                    <xdr:colOff>238125</xdr:colOff>
                    <xdr:row>133</xdr:row>
                    <xdr:rowOff>95250</xdr:rowOff>
                  </to>
                </anchor>
              </controlPr>
            </control>
          </mc:Choice>
        </mc:AlternateContent>
        <mc:AlternateContent xmlns:mc="http://schemas.openxmlformats.org/markup-compatibility/2006">
          <mc:Choice Requires="x14">
            <control shapeId="10390" r:id="rId41" name="Check Box 150">
              <controlPr defaultSize="0" autoFill="0" autoLine="0" autoPict="0">
                <anchor moveWithCells="1">
                  <from>
                    <xdr:col>2</xdr:col>
                    <xdr:colOff>9525</xdr:colOff>
                    <xdr:row>136</xdr:row>
                    <xdr:rowOff>57150</xdr:rowOff>
                  </from>
                  <to>
                    <xdr:col>2</xdr:col>
                    <xdr:colOff>238125</xdr:colOff>
                    <xdr:row>137</xdr:row>
                    <xdr:rowOff>47625</xdr:rowOff>
                  </to>
                </anchor>
              </controlPr>
            </control>
          </mc:Choice>
        </mc:AlternateContent>
        <mc:AlternateContent xmlns:mc="http://schemas.openxmlformats.org/markup-compatibility/2006">
          <mc:Choice Requires="x14">
            <control shapeId="10391" r:id="rId42" name="Check Box 151">
              <controlPr defaultSize="0" autoFill="0" autoLine="0" autoPict="0">
                <anchor moveWithCells="1">
                  <from>
                    <xdr:col>2</xdr:col>
                    <xdr:colOff>9525</xdr:colOff>
                    <xdr:row>138</xdr:row>
                    <xdr:rowOff>57150</xdr:rowOff>
                  </from>
                  <to>
                    <xdr:col>2</xdr:col>
                    <xdr:colOff>238125</xdr:colOff>
                    <xdr:row>139</xdr:row>
                    <xdr:rowOff>47625</xdr:rowOff>
                  </to>
                </anchor>
              </controlPr>
            </control>
          </mc:Choice>
        </mc:AlternateContent>
        <mc:AlternateContent xmlns:mc="http://schemas.openxmlformats.org/markup-compatibility/2006">
          <mc:Choice Requires="x14">
            <control shapeId="10392" r:id="rId43" name="Check Box 152">
              <controlPr defaultSize="0" autoFill="0" autoLine="0" autoPict="0">
                <anchor moveWithCells="1">
                  <from>
                    <xdr:col>2</xdr:col>
                    <xdr:colOff>9525</xdr:colOff>
                    <xdr:row>155</xdr:row>
                    <xdr:rowOff>57150</xdr:rowOff>
                  </from>
                  <to>
                    <xdr:col>2</xdr:col>
                    <xdr:colOff>238125</xdr:colOff>
                    <xdr:row>156</xdr:row>
                    <xdr:rowOff>47625</xdr:rowOff>
                  </to>
                </anchor>
              </controlPr>
            </control>
          </mc:Choice>
        </mc:AlternateContent>
        <mc:AlternateContent xmlns:mc="http://schemas.openxmlformats.org/markup-compatibility/2006">
          <mc:Choice Requires="x14">
            <control shapeId="10489" r:id="rId44" name="Check Box 249">
              <controlPr defaultSize="0" autoFill="0" autoLine="0" autoPict="0">
                <anchor moveWithCells="1">
                  <from>
                    <xdr:col>9</xdr:col>
                    <xdr:colOff>28575</xdr:colOff>
                    <xdr:row>116</xdr:row>
                    <xdr:rowOff>38100</xdr:rowOff>
                  </from>
                  <to>
                    <xdr:col>9</xdr:col>
                    <xdr:colOff>361950</xdr:colOff>
                    <xdr:row>117</xdr:row>
                    <xdr:rowOff>95250</xdr:rowOff>
                  </to>
                </anchor>
              </controlPr>
            </control>
          </mc:Choice>
        </mc:AlternateContent>
        <mc:AlternateContent xmlns:mc="http://schemas.openxmlformats.org/markup-compatibility/2006">
          <mc:Choice Requires="x14">
            <control shapeId="10490" r:id="rId45" name="Check Box 250">
              <controlPr defaultSize="0" autoFill="0" autoLine="0" autoPict="0">
                <anchor moveWithCells="1">
                  <from>
                    <xdr:col>9</xdr:col>
                    <xdr:colOff>28575</xdr:colOff>
                    <xdr:row>120</xdr:row>
                    <xdr:rowOff>28575</xdr:rowOff>
                  </from>
                  <to>
                    <xdr:col>9</xdr:col>
                    <xdr:colOff>333375</xdr:colOff>
                    <xdr:row>121</xdr:row>
                    <xdr:rowOff>95250</xdr:rowOff>
                  </to>
                </anchor>
              </controlPr>
            </control>
          </mc:Choice>
        </mc:AlternateContent>
        <mc:AlternateContent xmlns:mc="http://schemas.openxmlformats.org/markup-compatibility/2006">
          <mc:Choice Requires="x14">
            <control shapeId="10491" r:id="rId46" name="Check Box 251">
              <controlPr defaultSize="0" autoFill="0" autoLine="0" autoPict="0">
                <anchor moveWithCells="1">
                  <from>
                    <xdr:col>2</xdr:col>
                    <xdr:colOff>9525</xdr:colOff>
                    <xdr:row>145</xdr:row>
                    <xdr:rowOff>57150</xdr:rowOff>
                  </from>
                  <to>
                    <xdr:col>2</xdr:col>
                    <xdr:colOff>238125</xdr:colOff>
                    <xdr:row>146</xdr:row>
                    <xdr:rowOff>95250</xdr:rowOff>
                  </to>
                </anchor>
              </controlPr>
            </control>
          </mc:Choice>
        </mc:AlternateContent>
        <mc:AlternateContent xmlns:mc="http://schemas.openxmlformats.org/markup-compatibility/2006">
          <mc:Choice Requires="x14">
            <control shapeId="10492" r:id="rId47" name="Check Box 252">
              <controlPr defaultSize="0" autoFill="0" autoLine="0" autoPict="0">
                <anchor moveWithCells="1">
                  <from>
                    <xdr:col>2</xdr:col>
                    <xdr:colOff>9525</xdr:colOff>
                    <xdr:row>148</xdr:row>
                    <xdr:rowOff>57150</xdr:rowOff>
                  </from>
                  <to>
                    <xdr:col>2</xdr:col>
                    <xdr:colOff>238125</xdr:colOff>
                    <xdr:row>149</xdr:row>
                    <xdr:rowOff>95250</xdr:rowOff>
                  </to>
                </anchor>
              </controlPr>
            </control>
          </mc:Choice>
        </mc:AlternateContent>
        <mc:AlternateContent xmlns:mc="http://schemas.openxmlformats.org/markup-compatibility/2006">
          <mc:Choice Requires="x14">
            <control shapeId="10493" r:id="rId48" name="Check Box 253">
              <controlPr defaultSize="0" autoFill="0" autoLine="0" autoPict="0">
                <anchor moveWithCells="1">
                  <from>
                    <xdr:col>9</xdr:col>
                    <xdr:colOff>19050</xdr:colOff>
                    <xdr:row>101</xdr:row>
                    <xdr:rowOff>28575</xdr:rowOff>
                  </from>
                  <to>
                    <xdr:col>9</xdr:col>
                    <xdr:colOff>285750</xdr:colOff>
                    <xdr:row>102</xdr:row>
                    <xdr:rowOff>47625</xdr:rowOff>
                  </to>
                </anchor>
              </controlPr>
            </control>
          </mc:Choice>
        </mc:AlternateContent>
        <mc:AlternateContent xmlns:mc="http://schemas.openxmlformats.org/markup-compatibility/2006">
          <mc:Choice Requires="x14">
            <control shapeId="10494" r:id="rId49" name="Check Box 254">
              <controlPr defaultSize="0" autoFill="0" autoLine="0" autoPict="0">
                <anchor moveWithCells="1">
                  <from>
                    <xdr:col>9</xdr:col>
                    <xdr:colOff>28575</xdr:colOff>
                    <xdr:row>187</xdr:row>
                    <xdr:rowOff>66675</xdr:rowOff>
                  </from>
                  <to>
                    <xdr:col>9</xdr:col>
                    <xdr:colOff>314325</xdr:colOff>
                    <xdr:row>188</xdr:row>
                    <xdr:rowOff>95250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1"/>
  <dimension ref="A1:AG88"/>
  <sheetViews>
    <sheetView showGridLines="0" zoomScaleNormal="100" zoomScaleSheetLayoutView="115" workbookViewId="0">
      <selection activeCell="A59" sqref="A59"/>
    </sheetView>
  </sheetViews>
  <sheetFormatPr defaultRowHeight="15" x14ac:dyDescent="0.25"/>
  <cols>
    <col min="1" max="14" width="5.7109375" customWidth="1"/>
  </cols>
  <sheetData>
    <row r="1" spans="1:33" ht="15.75" x14ac:dyDescent="0.25">
      <c r="A1" s="281" t="s">
        <v>359</v>
      </c>
      <c r="B1" s="282"/>
      <c r="C1" s="7"/>
      <c r="D1" s="7"/>
      <c r="E1" s="7"/>
      <c r="F1" s="7"/>
      <c r="G1" s="7"/>
      <c r="H1" s="7"/>
      <c r="I1" s="7"/>
      <c r="J1" s="7"/>
      <c r="K1" s="7"/>
      <c r="L1" s="7"/>
      <c r="M1" s="7"/>
      <c r="N1" s="87"/>
    </row>
    <row r="2" spans="1:33" ht="15.75" x14ac:dyDescent="0.25">
      <c r="A2" s="281" t="s">
        <v>376</v>
      </c>
      <c r="B2" s="282"/>
      <c r="C2" s="7"/>
      <c r="D2" s="7"/>
      <c r="E2" s="1913" t="str">
        <f>IF(ISBLANK('Sec 1 Entity Level'!E2),"",'Sec 1 Entity Level'!E2)</f>
        <v>Name of business</v>
      </c>
      <c r="F2" s="1913"/>
      <c r="G2" s="1913"/>
      <c r="H2" s="1913"/>
      <c r="I2" s="1913"/>
      <c r="J2" s="1913"/>
      <c r="K2" s="1913"/>
      <c r="L2" s="1913"/>
      <c r="M2" s="1913"/>
      <c r="N2" s="1913"/>
    </row>
    <row r="3" spans="1:33" ht="15.75" x14ac:dyDescent="0.25">
      <c r="A3" s="281" t="s">
        <v>377</v>
      </c>
      <c r="B3" s="282"/>
      <c r="C3" s="7"/>
      <c r="D3" s="7"/>
      <c r="E3" s="1914" t="str">
        <f>IF(ISBLANK('Sec 1 Entity Level'!E3),"",'Sec 1 Entity Level'!E3)</f>
        <v>Tax reference number</v>
      </c>
      <c r="F3" s="1914"/>
      <c r="G3" s="1914"/>
      <c r="H3" s="1914"/>
      <c r="I3" s="1914"/>
      <c r="J3" s="1914"/>
      <c r="K3" s="1914"/>
      <c r="L3" s="1914"/>
      <c r="M3" s="1914"/>
      <c r="N3" s="1914"/>
    </row>
    <row r="4" spans="1:33" x14ac:dyDescent="0.25">
      <c r="A4" s="92"/>
      <c r="B4" s="92"/>
      <c r="C4" s="92"/>
      <c r="D4" s="92"/>
      <c r="E4" s="92"/>
      <c r="F4" s="92"/>
      <c r="G4" s="92"/>
      <c r="H4" s="92"/>
      <c r="I4" s="92"/>
      <c r="J4" s="92"/>
      <c r="K4" s="92"/>
      <c r="L4" s="92"/>
      <c r="M4" s="92"/>
      <c r="N4" s="92"/>
    </row>
    <row r="5" spans="1:33" ht="15.75" x14ac:dyDescent="0.25">
      <c r="A5" s="332" t="s">
        <v>471</v>
      </c>
      <c r="B5" s="92"/>
      <c r="C5" s="92"/>
      <c r="D5" s="92"/>
      <c r="E5" s="92"/>
      <c r="F5" s="92"/>
      <c r="G5" s="92"/>
      <c r="H5" s="92"/>
      <c r="I5" s="92"/>
      <c r="J5" s="92"/>
      <c r="K5" s="92"/>
      <c r="L5" s="92"/>
      <c r="M5" s="92"/>
      <c r="N5" s="92"/>
    </row>
    <row r="6" spans="1:33" x14ac:dyDescent="0.25">
      <c r="A6" s="92"/>
      <c r="B6" s="92"/>
      <c r="C6" s="92"/>
      <c r="D6" s="92"/>
      <c r="E6" s="92"/>
      <c r="F6" s="92"/>
      <c r="G6" s="92"/>
      <c r="H6" s="92"/>
      <c r="I6" s="92"/>
      <c r="J6" s="92"/>
      <c r="K6" s="92"/>
      <c r="L6" s="92"/>
      <c r="M6" s="92"/>
      <c r="N6" s="92"/>
    </row>
    <row r="7" spans="1:33" s="149" customFormat="1" ht="16.899999999999999" customHeight="1" x14ac:dyDescent="0.2">
      <c r="A7" s="308">
        <v>1</v>
      </c>
      <c r="B7" s="1560" t="s">
        <v>1255</v>
      </c>
      <c r="C7" s="1560"/>
      <c r="D7" s="1560"/>
      <c r="E7" s="1560"/>
      <c r="F7" s="1560"/>
      <c r="G7" s="1560"/>
      <c r="H7" s="1560"/>
      <c r="I7" s="1560"/>
      <c r="J7" s="1560"/>
      <c r="K7" s="1560"/>
      <c r="L7" s="1560"/>
      <c r="M7" s="1560"/>
      <c r="N7" s="1560"/>
      <c r="O7" s="4"/>
      <c r="P7" s="5"/>
      <c r="Q7" s="8"/>
      <c r="R7" s="8"/>
      <c r="S7" s="8"/>
      <c r="T7" s="4"/>
      <c r="U7" s="4"/>
      <c r="V7" s="4"/>
      <c r="W7" s="4"/>
      <c r="X7" s="4"/>
      <c r="Y7" s="4"/>
      <c r="Z7" s="2"/>
      <c r="AA7" s="2"/>
      <c r="AB7" s="2"/>
      <c r="AC7" s="2"/>
      <c r="AD7" s="2"/>
      <c r="AG7" s="258"/>
    </row>
    <row r="8" spans="1:33" s="149" customFormat="1" ht="12.75" customHeight="1" x14ac:dyDescent="0.2">
      <c r="A8" s="308"/>
      <c r="B8" s="1560"/>
      <c r="C8" s="1560"/>
      <c r="D8" s="1560"/>
      <c r="E8" s="1560"/>
      <c r="F8" s="1560"/>
      <c r="G8" s="1560"/>
      <c r="H8" s="1560"/>
      <c r="I8" s="1560"/>
      <c r="J8" s="1560"/>
      <c r="K8" s="1560"/>
      <c r="L8" s="1560"/>
      <c r="M8" s="1560"/>
      <c r="N8" s="1560"/>
      <c r="O8" s="4"/>
      <c r="P8" s="5"/>
      <c r="Q8" s="8"/>
      <c r="R8" s="8"/>
      <c r="S8" s="8"/>
      <c r="T8" s="4"/>
      <c r="U8" s="4"/>
      <c r="V8" s="4"/>
      <c r="W8" s="4"/>
      <c r="X8" s="4"/>
      <c r="Y8" s="4"/>
      <c r="Z8" s="2"/>
      <c r="AA8" s="2"/>
      <c r="AB8" s="2"/>
      <c r="AC8" s="2"/>
      <c r="AD8" s="2"/>
      <c r="AG8" s="258"/>
    </row>
    <row r="9" spans="1:33" s="149" customFormat="1" ht="14.25" x14ac:dyDescent="0.2">
      <c r="A9" s="308"/>
      <c r="B9" s="1560"/>
      <c r="C9" s="1560"/>
      <c r="D9" s="1560"/>
      <c r="E9" s="1560"/>
      <c r="F9" s="1560"/>
      <c r="G9" s="1560"/>
      <c r="H9" s="1560"/>
      <c r="I9" s="1560"/>
      <c r="J9" s="1560"/>
      <c r="K9" s="1560"/>
      <c r="L9" s="1560"/>
      <c r="M9" s="1560"/>
      <c r="N9" s="1560"/>
      <c r="O9" s="4"/>
      <c r="P9" s="52"/>
      <c r="Q9" s="8"/>
      <c r="R9" s="8"/>
      <c r="S9" s="8"/>
      <c r="T9" s="4"/>
      <c r="U9" s="4"/>
      <c r="V9" s="4"/>
      <c r="W9" s="4"/>
      <c r="X9" s="4"/>
      <c r="Y9" s="4"/>
      <c r="Z9" s="2"/>
      <c r="AA9" s="2"/>
      <c r="AB9" s="2"/>
      <c r="AC9" s="2"/>
      <c r="AD9" s="2"/>
      <c r="AG9" s="258"/>
    </row>
    <row r="10" spans="1:33" s="149" customFormat="1" ht="12.75" customHeight="1" x14ac:dyDescent="0.2">
      <c r="A10" s="308"/>
      <c r="B10" s="1560"/>
      <c r="C10" s="1560"/>
      <c r="D10" s="1560"/>
      <c r="E10" s="1560"/>
      <c r="F10" s="1560"/>
      <c r="G10" s="1560"/>
      <c r="H10" s="1560"/>
      <c r="I10" s="1560"/>
      <c r="J10" s="1560"/>
      <c r="K10" s="1560"/>
      <c r="L10" s="1560"/>
      <c r="M10" s="1560"/>
      <c r="N10" s="1560"/>
      <c r="O10" s="4"/>
      <c r="P10" s="52"/>
      <c r="Q10" s="8"/>
      <c r="R10" s="8"/>
      <c r="S10" s="8"/>
      <c r="T10" s="4"/>
      <c r="U10" s="4"/>
      <c r="V10" s="4"/>
      <c r="W10" s="4"/>
      <c r="X10" s="4"/>
      <c r="Y10" s="4"/>
      <c r="Z10" s="2"/>
      <c r="AA10" s="2"/>
      <c r="AB10" s="2"/>
      <c r="AC10" s="2"/>
      <c r="AD10" s="2"/>
      <c r="AG10" s="258"/>
    </row>
    <row r="11" spans="1:33" s="149" customFormat="1" ht="6.6" customHeight="1" x14ac:dyDescent="0.2">
      <c r="A11" s="308"/>
      <c r="B11" s="1560"/>
      <c r="C11" s="1560"/>
      <c r="D11" s="1560"/>
      <c r="E11" s="1560"/>
      <c r="F11" s="1560"/>
      <c r="G11" s="1560"/>
      <c r="H11" s="1560"/>
      <c r="I11" s="1560"/>
      <c r="J11" s="1560"/>
      <c r="K11" s="1560"/>
      <c r="L11" s="1560"/>
      <c r="M11" s="1560"/>
      <c r="N11" s="1560"/>
      <c r="O11" s="4"/>
      <c r="P11" s="52"/>
      <c r="Q11" s="8"/>
      <c r="R11" s="8"/>
      <c r="S11" s="8"/>
      <c r="T11" s="4"/>
      <c r="U11" s="4"/>
      <c r="V11" s="4"/>
      <c r="W11" s="4"/>
      <c r="X11" s="4"/>
      <c r="Y11" s="4"/>
      <c r="Z11" s="2"/>
      <c r="AA11" s="2"/>
      <c r="AB11" s="2"/>
      <c r="AC11" s="2"/>
      <c r="AD11" s="2"/>
      <c r="AG11" s="258"/>
    </row>
    <row r="12" spans="1:33" s="149" customFormat="1" ht="14.25" x14ac:dyDescent="0.2">
      <c r="A12" s="308"/>
      <c r="B12" s="129"/>
      <c r="C12" s="287"/>
      <c r="D12" s="287"/>
      <c r="E12" s="287"/>
      <c r="F12" s="287"/>
      <c r="G12" s="287"/>
      <c r="H12" s="287"/>
      <c r="I12" s="287"/>
      <c r="J12" s="287"/>
      <c r="K12" s="287"/>
      <c r="L12" s="287"/>
      <c r="M12" s="287"/>
      <c r="N12" s="287"/>
      <c r="O12" s="4"/>
      <c r="P12" s="52"/>
      <c r="Q12" s="8"/>
      <c r="R12" s="8"/>
      <c r="S12" s="8"/>
      <c r="T12" s="4"/>
      <c r="U12" s="4"/>
      <c r="V12" s="4"/>
      <c r="W12" s="4"/>
      <c r="X12" s="4"/>
      <c r="Y12" s="4"/>
      <c r="Z12" s="2"/>
      <c r="AA12" s="2"/>
      <c r="AB12" s="2"/>
      <c r="AC12" s="2"/>
      <c r="AD12" s="2"/>
      <c r="AG12" s="258"/>
    </row>
    <row r="13" spans="1:33" s="149" customFormat="1" ht="12.75" customHeight="1" x14ac:dyDescent="0.2">
      <c r="A13" s="308"/>
      <c r="B13" s="1890" t="s">
        <v>517</v>
      </c>
      <c r="C13" s="1891"/>
      <c r="D13" s="1891"/>
      <c r="E13" s="1891"/>
      <c r="F13" s="1891"/>
      <c r="G13" s="1892"/>
      <c r="H13" s="1901" t="s">
        <v>455</v>
      </c>
      <c r="I13" s="1901"/>
      <c r="J13" s="1916" t="s">
        <v>456</v>
      </c>
      <c r="K13" s="1916"/>
      <c r="L13" s="1916"/>
      <c r="M13" s="1916"/>
      <c r="N13" s="1916"/>
      <c r="O13" s="4"/>
      <c r="P13" s="52"/>
      <c r="Q13" s="8"/>
      <c r="R13" s="8"/>
      <c r="S13" s="8"/>
      <c r="T13" s="4"/>
      <c r="U13" s="4"/>
      <c r="V13" s="4"/>
      <c r="W13" s="4"/>
      <c r="X13" s="4"/>
      <c r="Y13" s="4"/>
      <c r="Z13" s="2"/>
      <c r="AA13" s="2"/>
      <c r="AB13" s="2"/>
      <c r="AC13" s="2"/>
      <c r="AD13" s="2"/>
      <c r="AG13" s="258"/>
    </row>
    <row r="14" spans="1:33" s="149" customFormat="1" ht="14.25" x14ac:dyDescent="0.2">
      <c r="A14" s="308"/>
      <c r="B14" s="1893"/>
      <c r="C14" s="1894"/>
      <c r="D14" s="1894"/>
      <c r="E14" s="1894"/>
      <c r="F14" s="1894"/>
      <c r="G14" s="1895"/>
      <c r="H14" s="1901"/>
      <c r="I14" s="1901"/>
      <c r="J14" s="1917" t="s">
        <v>519</v>
      </c>
      <c r="K14" s="1917"/>
      <c r="L14" s="1917"/>
      <c r="M14" s="1917"/>
      <c r="N14" s="1917"/>
      <c r="O14" s="4"/>
      <c r="P14" s="52"/>
      <c r="Q14" s="8"/>
      <c r="R14" s="8"/>
      <c r="S14" s="8"/>
      <c r="T14" s="4"/>
      <c r="U14" s="4"/>
      <c r="V14" s="4"/>
      <c r="W14" s="4"/>
      <c r="X14" s="4"/>
      <c r="Y14" s="4"/>
      <c r="Z14" s="2"/>
      <c r="AA14" s="2"/>
      <c r="AB14" s="2"/>
      <c r="AC14" s="2"/>
      <c r="AD14" s="2"/>
      <c r="AG14" s="258"/>
    </row>
    <row r="15" spans="1:33" s="2" customFormat="1" ht="14.25" customHeight="1" x14ac:dyDescent="0.2">
      <c r="A15" s="308"/>
      <c r="B15" s="1893"/>
      <c r="C15" s="1894"/>
      <c r="D15" s="1894"/>
      <c r="E15" s="1894"/>
      <c r="F15" s="1894"/>
      <c r="G15" s="1895"/>
      <c r="H15" s="1901"/>
      <c r="I15" s="1901"/>
      <c r="J15" s="1918"/>
      <c r="K15" s="1918"/>
      <c r="L15" s="1918"/>
      <c r="M15" s="1918"/>
      <c r="N15" s="1918"/>
      <c r="O15" s="4"/>
      <c r="P15" s="52"/>
      <c r="Q15" s="8"/>
      <c r="R15" s="8"/>
      <c r="S15" s="8"/>
      <c r="T15" s="4"/>
      <c r="U15" s="4"/>
      <c r="V15" s="4"/>
      <c r="W15" s="4"/>
      <c r="X15" s="4"/>
      <c r="Y15" s="4"/>
      <c r="AG15" s="259"/>
    </row>
    <row r="16" spans="1:33" s="2" customFormat="1" ht="14.25" x14ac:dyDescent="0.2">
      <c r="A16" s="308"/>
      <c r="B16" s="1896"/>
      <c r="C16" s="1897"/>
      <c r="D16" s="1897"/>
      <c r="E16" s="1897"/>
      <c r="F16" s="1897"/>
      <c r="G16" s="1898"/>
      <c r="H16" s="1901"/>
      <c r="I16" s="1901"/>
      <c r="J16" s="1918"/>
      <c r="K16" s="1918"/>
      <c r="L16" s="1918"/>
      <c r="M16" s="1918"/>
      <c r="N16" s="1918"/>
      <c r="O16" s="4"/>
      <c r="P16" s="52"/>
      <c r="Q16" s="8"/>
      <c r="R16" s="8"/>
      <c r="S16" s="8"/>
      <c r="T16" s="4"/>
      <c r="U16" s="4"/>
      <c r="V16" s="4"/>
      <c r="W16" s="4"/>
      <c r="X16" s="4"/>
      <c r="Y16" s="4"/>
      <c r="AG16" s="259"/>
    </row>
    <row r="17" spans="1:33" s="2" customFormat="1" ht="14.45" customHeight="1" x14ac:dyDescent="0.2">
      <c r="A17" s="308"/>
      <c r="B17" s="1899" t="s">
        <v>457</v>
      </c>
      <c r="C17" s="1899"/>
      <c r="D17" s="1899"/>
      <c r="E17" s="1899"/>
      <c r="F17" s="1899"/>
      <c r="G17" s="1899"/>
      <c r="H17" s="1902"/>
      <c r="I17" s="1902"/>
      <c r="J17" s="1904"/>
      <c r="K17" s="1904"/>
      <c r="L17" s="1904"/>
      <c r="M17" s="1904"/>
      <c r="N17" s="1904"/>
      <c r="O17" s="4"/>
      <c r="P17" s="52"/>
      <c r="Q17" s="8"/>
      <c r="R17" s="8"/>
      <c r="S17" s="8"/>
      <c r="T17" s="4"/>
      <c r="U17" s="4"/>
      <c r="V17" s="4"/>
      <c r="W17" s="4"/>
      <c r="X17" s="4"/>
      <c r="Y17" s="4"/>
      <c r="AG17" s="259"/>
    </row>
    <row r="18" spans="1:33" s="2" customFormat="1" ht="14.25" x14ac:dyDescent="0.2">
      <c r="A18" s="308"/>
      <c r="B18" s="1899"/>
      <c r="C18" s="1899"/>
      <c r="D18" s="1899"/>
      <c r="E18" s="1899"/>
      <c r="F18" s="1899"/>
      <c r="G18" s="1899"/>
      <c r="H18" s="1902"/>
      <c r="I18" s="1902"/>
      <c r="J18" s="1904"/>
      <c r="K18" s="1904"/>
      <c r="L18" s="1904"/>
      <c r="M18" s="1904"/>
      <c r="N18" s="1904"/>
      <c r="O18" s="4"/>
      <c r="P18" s="52"/>
      <c r="Q18" s="8"/>
      <c r="R18" s="8"/>
      <c r="S18" s="8"/>
      <c r="T18" s="4"/>
      <c r="U18" s="4"/>
      <c r="V18" s="4"/>
      <c r="W18" s="4"/>
      <c r="X18" s="4"/>
      <c r="Y18" s="4"/>
      <c r="AG18" s="259"/>
    </row>
    <row r="19" spans="1:33" s="2" customFormat="1" ht="14.25" x14ac:dyDescent="0.2">
      <c r="A19" s="308"/>
      <c r="B19" s="1899"/>
      <c r="C19" s="1899"/>
      <c r="D19" s="1899"/>
      <c r="E19" s="1899"/>
      <c r="F19" s="1899"/>
      <c r="G19" s="1899"/>
      <c r="H19" s="1902"/>
      <c r="I19" s="1902"/>
      <c r="J19" s="1904"/>
      <c r="K19" s="1904"/>
      <c r="L19" s="1904"/>
      <c r="M19" s="1904"/>
      <c r="N19" s="1904"/>
      <c r="O19" s="4"/>
      <c r="P19" s="52"/>
      <c r="Q19" s="8"/>
      <c r="R19" s="8"/>
      <c r="S19" s="8"/>
      <c r="T19" s="4"/>
      <c r="U19" s="4"/>
      <c r="V19" s="4"/>
      <c r="W19" s="4"/>
      <c r="X19" s="4"/>
      <c r="Y19" s="4"/>
      <c r="AG19" s="259"/>
    </row>
    <row r="20" spans="1:33" s="2" customFormat="1" ht="14.25" x14ac:dyDescent="0.2">
      <c r="A20" s="308"/>
      <c r="B20" s="1899"/>
      <c r="C20" s="1899"/>
      <c r="D20" s="1899"/>
      <c r="E20" s="1899"/>
      <c r="F20" s="1899"/>
      <c r="G20" s="1899"/>
      <c r="H20" s="1902"/>
      <c r="I20" s="1902"/>
      <c r="J20" s="1904"/>
      <c r="K20" s="1904"/>
      <c r="L20" s="1904"/>
      <c r="M20" s="1904"/>
      <c r="N20" s="1904"/>
      <c r="O20" s="4"/>
      <c r="P20" s="52"/>
      <c r="Q20" s="8"/>
      <c r="R20" s="8"/>
      <c r="S20" s="8"/>
      <c r="T20" s="4"/>
      <c r="U20" s="4"/>
      <c r="V20" s="4"/>
      <c r="W20" s="4"/>
      <c r="X20" s="4"/>
      <c r="Y20" s="4"/>
      <c r="AG20" s="259"/>
    </row>
    <row r="21" spans="1:33" s="2" customFormat="1" ht="14.25" x14ac:dyDescent="0.2">
      <c r="A21" s="308"/>
      <c r="B21" s="1899"/>
      <c r="C21" s="1899"/>
      <c r="D21" s="1899"/>
      <c r="E21" s="1899"/>
      <c r="F21" s="1899"/>
      <c r="G21" s="1899"/>
      <c r="H21" s="1902"/>
      <c r="I21" s="1902"/>
      <c r="J21" s="1904"/>
      <c r="K21" s="1904"/>
      <c r="L21" s="1904"/>
      <c r="M21" s="1904"/>
      <c r="N21" s="1904"/>
      <c r="O21" s="4"/>
      <c r="P21" s="52"/>
      <c r="Q21" s="8"/>
      <c r="R21" s="8"/>
      <c r="S21" s="8"/>
      <c r="T21" s="4"/>
      <c r="U21" s="4"/>
      <c r="V21" s="4"/>
      <c r="W21" s="4"/>
      <c r="X21" s="4"/>
      <c r="Y21" s="4"/>
      <c r="AG21" s="259"/>
    </row>
    <row r="22" spans="1:33" s="2" customFormat="1" ht="14.25" x14ac:dyDescent="0.2">
      <c r="A22" s="308"/>
      <c r="B22" s="1899"/>
      <c r="C22" s="1899"/>
      <c r="D22" s="1899"/>
      <c r="E22" s="1899"/>
      <c r="F22" s="1899"/>
      <c r="G22" s="1899"/>
      <c r="H22" s="1902"/>
      <c r="I22" s="1902"/>
      <c r="J22" s="1904"/>
      <c r="K22" s="1904"/>
      <c r="L22" s="1904"/>
      <c r="M22" s="1904"/>
      <c r="N22" s="1904"/>
      <c r="O22" s="4"/>
      <c r="P22" s="52"/>
      <c r="Q22" s="8"/>
      <c r="R22" s="8"/>
      <c r="S22" s="8"/>
      <c r="T22" s="4"/>
      <c r="U22" s="4"/>
      <c r="V22" s="4"/>
      <c r="W22" s="4"/>
      <c r="X22" s="4"/>
      <c r="Y22" s="4"/>
      <c r="AG22" s="259"/>
    </row>
    <row r="23" spans="1:33" s="2" customFormat="1" ht="14.45" customHeight="1" x14ac:dyDescent="0.2">
      <c r="A23" s="308"/>
      <c r="B23" s="1900" t="s">
        <v>458</v>
      </c>
      <c r="C23" s="1900"/>
      <c r="D23" s="1900"/>
      <c r="E23" s="1900"/>
      <c r="F23" s="1900"/>
      <c r="G23" s="1900"/>
      <c r="H23" s="1902"/>
      <c r="I23" s="1902"/>
      <c r="J23" s="1904"/>
      <c r="K23" s="1904"/>
      <c r="L23" s="1904"/>
      <c r="M23" s="1904"/>
      <c r="N23" s="1904"/>
      <c r="O23" s="4"/>
      <c r="P23" s="52"/>
      <c r="Q23" s="8"/>
      <c r="R23" s="8"/>
      <c r="S23" s="8"/>
      <c r="T23" s="4"/>
      <c r="U23" s="4"/>
      <c r="V23" s="4"/>
      <c r="W23" s="4"/>
      <c r="X23" s="4"/>
      <c r="Y23" s="4"/>
      <c r="AG23" s="259"/>
    </row>
    <row r="24" spans="1:33" s="2" customFormat="1" ht="14.25" x14ac:dyDescent="0.2">
      <c r="A24" s="308"/>
      <c r="B24" s="1900"/>
      <c r="C24" s="1900"/>
      <c r="D24" s="1900"/>
      <c r="E24" s="1900"/>
      <c r="F24" s="1900"/>
      <c r="G24" s="1900"/>
      <c r="H24" s="1902"/>
      <c r="I24" s="1902"/>
      <c r="J24" s="1904"/>
      <c r="K24" s="1904"/>
      <c r="L24" s="1904"/>
      <c r="M24" s="1904"/>
      <c r="N24" s="1904"/>
      <c r="O24" s="4"/>
      <c r="P24" s="52"/>
      <c r="Q24" s="8"/>
      <c r="R24" s="8"/>
      <c r="S24" s="8"/>
      <c r="T24" s="4"/>
      <c r="U24" s="4"/>
      <c r="V24" s="4"/>
      <c r="W24" s="4"/>
      <c r="X24" s="4"/>
      <c r="Y24" s="4"/>
      <c r="AG24" s="259"/>
    </row>
    <row r="25" spans="1:33" s="2" customFormat="1" ht="14.25" x14ac:dyDescent="0.2">
      <c r="A25" s="308"/>
      <c r="B25" s="1900"/>
      <c r="C25" s="1900"/>
      <c r="D25" s="1900"/>
      <c r="E25" s="1900"/>
      <c r="F25" s="1900"/>
      <c r="G25" s="1900"/>
      <c r="H25" s="1902"/>
      <c r="I25" s="1902"/>
      <c r="J25" s="1904"/>
      <c r="K25" s="1904"/>
      <c r="L25" s="1904"/>
      <c r="M25" s="1904"/>
      <c r="N25" s="1904"/>
      <c r="O25" s="4"/>
      <c r="P25" s="52"/>
      <c r="Q25" s="8"/>
      <c r="R25" s="8"/>
      <c r="S25" s="8"/>
      <c r="T25" s="4"/>
      <c r="U25" s="4"/>
      <c r="V25" s="4"/>
      <c r="W25" s="4"/>
      <c r="X25" s="4"/>
      <c r="Y25" s="4"/>
      <c r="AG25" s="259"/>
    </row>
    <row r="26" spans="1:33" s="2" customFormat="1" ht="24.75" customHeight="1" x14ac:dyDescent="0.2">
      <c r="A26" s="308"/>
      <c r="B26" s="1900"/>
      <c r="C26" s="1900"/>
      <c r="D26" s="1900"/>
      <c r="E26" s="1900"/>
      <c r="F26" s="1900"/>
      <c r="G26" s="1900"/>
      <c r="H26" s="1902"/>
      <c r="I26" s="1902"/>
      <c r="J26" s="1904"/>
      <c r="K26" s="1904"/>
      <c r="L26" s="1904"/>
      <c r="M26" s="1904"/>
      <c r="N26" s="1904"/>
      <c r="O26" s="4"/>
      <c r="P26" s="52"/>
      <c r="Q26" s="8"/>
      <c r="R26" s="8"/>
      <c r="S26" s="8"/>
      <c r="T26" s="4"/>
      <c r="U26" s="4"/>
      <c r="V26" s="4"/>
      <c r="W26" s="4"/>
      <c r="X26" s="4"/>
      <c r="Y26" s="4"/>
      <c r="AG26" s="259"/>
    </row>
    <row r="27" spans="1:33" s="2" customFormat="1" ht="14.45" customHeight="1" x14ac:dyDescent="0.2">
      <c r="A27" s="308"/>
      <c r="B27" s="1899" t="s">
        <v>459</v>
      </c>
      <c r="C27" s="1899"/>
      <c r="D27" s="1899"/>
      <c r="E27" s="1899"/>
      <c r="F27" s="1899"/>
      <c r="G27" s="1899"/>
      <c r="H27" s="1902"/>
      <c r="I27" s="1902"/>
      <c r="J27" s="1904"/>
      <c r="K27" s="1904"/>
      <c r="L27" s="1904"/>
      <c r="M27" s="1904"/>
      <c r="N27" s="1904"/>
      <c r="O27" s="4"/>
      <c r="P27" s="52"/>
      <c r="Q27" s="8"/>
      <c r="R27" s="8"/>
      <c r="S27" s="8"/>
      <c r="T27" s="4"/>
      <c r="U27" s="4"/>
      <c r="V27" s="4"/>
      <c r="W27" s="4"/>
      <c r="X27" s="4"/>
      <c r="Y27" s="4"/>
      <c r="AG27" s="259"/>
    </row>
    <row r="28" spans="1:33" s="2" customFormat="1" ht="14.25" x14ac:dyDescent="0.2">
      <c r="A28" s="308"/>
      <c r="B28" s="1899"/>
      <c r="C28" s="1899"/>
      <c r="D28" s="1899"/>
      <c r="E28" s="1899"/>
      <c r="F28" s="1899"/>
      <c r="G28" s="1899"/>
      <c r="H28" s="1902"/>
      <c r="I28" s="1902"/>
      <c r="J28" s="1904"/>
      <c r="K28" s="1904"/>
      <c r="L28" s="1904"/>
      <c r="M28" s="1904"/>
      <c r="N28" s="1904"/>
      <c r="O28" s="4"/>
      <c r="P28" s="52"/>
      <c r="Q28" s="8"/>
      <c r="R28" s="8"/>
      <c r="S28" s="8"/>
      <c r="T28" s="4"/>
      <c r="U28" s="4"/>
      <c r="V28" s="4"/>
      <c r="W28" s="4"/>
      <c r="X28" s="4"/>
      <c r="Y28" s="4"/>
      <c r="AG28" s="259"/>
    </row>
    <row r="29" spans="1:33" s="2" customFormat="1" ht="14.25" x14ac:dyDescent="0.2">
      <c r="A29" s="308"/>
      <c r="B29" s="1899"/>
      <c r="C29" s="1899"/>
      <c r="D29" s="1899"/>
      <c r="E29" s="1899"/>
      <c r="F29" s="1899"/>
      <c r="G29" s="1899"/>
      <c r="H29" s="1902"/>
      <c r="I29" s="1902"/>
      <c r="J29" s="1904"/>
      <c r="K29" s="1904"/>
      <c r="L29" s="1904"/>
      <c r="M29" s="1904"/>
      <c r="N29" s="1904"/>
      <c r="O29" s="4"/>
      <c r="P29" s="52"/>
      <c r="Q29" s="8"/>
      <c r="R29" s="8"/>
      <c r="S29" s="8"/>
      <c r="T29" s="4"/>
      <c r="U29" s="4"/>
      <c r="V29" s="4"/>
      <c r="W29" s="4"/>
      <c r="X29" s="4"/>
      <c r="Y29" s="4"/>
      <c r="AG29" s="259"/>
    </row>
    <row r="30" spans="1:33" s="2" customFormat="1" ht="14.25" x14ac:dyDescent="0.2">
      <c r="A30" s="308"/>
      <c r="B30" s="1899"/>
      <c r="C30" s="1899"/>
      <c r="D30" s="1899"/>
      <c r="E30" s="1899"/>
      <c r="F30" s="1899"/>
      <c r="G30" s="1899"/>
      <c r="H30" s="1902"/>
      <c r="I30" s="1902"/>
      <c r="J30" s="1904"/>
      <c r="K30" s="1904"/>
      <c r="L30" s="1904"/>
      <c r="M30" s="1904"/>
      <c r="N30" s="1904"/>
      <c r="O30" s="4"/>
      <c r="P30" s="52"/>
      <c r="Q30" s="8"/>
      <c r="R30" s="8"/>
      <c r="S30" s="8"/>
      <c r="T30" s="4"/>
      <c r="U30" s="4"/>
      <c r="V30" s="4"/>
      <c r="W30" s="4"/>
      <c r="X30" s="4"/>
      <c r="Y30" s="4"/>
      <c r="AG30" s="259"/>
    </row>
    <row r="31" spans="1:33" s="2" customFormat="1" ht="14.25" x14ac:dyDescent="0.2">
      <c r="A31" s="308"/>
      <c r="B31" s="1899"/>
      <c r="C31" s="1899"/>
      <c r="D31" s="1899"/>
      <c r="E31" s="1899"/>
      <c r="F31" s="1899"/>
      <c r="G31" s="1899"/>
      <c r="H31" s="1902"/>
      <c r="I31" s="1902"/>
      <c r="J31" s="1904"/>
      <c r="K31" s="1904"/>
      <c r="L31" s="1904"/>
      <c r="M31" s="1904"/>
      <c r="N31" s="1904"/>
      <c r="O31" s="4"/>
      <c r="P31" s="52"/>
      <c r="Q31" s="8"/>
      <c r="R31" s="8"/>
      <c r="S31" s="8"/>
      <c r="T31" s="4"/>
      <c r="U31" s="4"/>
      <c r="V31" s="4"/>
      <c r="W31" s="4"/>
      <c r="X31" s="4"/>
      <c r="Y31" s="4"/>
      <c r="AG31" s="259"/>
    </row>
    <row r="32" spans="1:33" s="2" customFormat="1" ht="14.25" x14ac:dyDescent="0.2">
      <c r="A32" s="308"/>
      <c r="B32" s="1899"/>
      <c r="C32" s="1899"/>
      <c r="D32" s="1899"/>
      <c r="E32" s="1899"/>
      <c r="F32" s="1899"/>
      <c r="G32" s="1899"/>
      <c r="H32" s="1902"/>
      <c r="I32" s="1902"/>
      <c r="J32" s="1904"/>
      <c r="K32" s="1904"/>
      <c r="L32" s="1904"/>
      <c r="M32" s="1904"/>
      <c r="N32" s="1904"/>
      <c r="O32" s="4"/>
      <c r="P32" s="52"/>
      <c r="Q32" s="8"/>
      <c r="R32" s="8"/>
      <c r="S32" s="8"/>
      <c r="T32" s="4"/>
      <c r="U32" s="4"/>
      <c r="V32" s="4"/>
      <c r="W32" s="4"/>
      <c r="X32" s="4"/>
      <c r="Y32" s="4"/>
      <c r="AG32" s="259"/>
    </row>
    <row r="33" spans="1:33" s="2" customFormat="1" ht="14.45" customHeight="1" x14ac:dyDescent="0.2">
      <c r="A33" s="308"/>
      <c r="B33" s="1899" t="s">
        <v>460</v>
      </c>
      <c r="C33" s="1899"/>
      <c r="D33" s="1899"/>
      <c r="E33" s="1899"/>
      <c r="F33" s="1899"/>
      <c r="G33" s="1899"/>
      <c r="H33" s="1902"/>
      <c r="I33" s="1902"/>
      <c r="J33" s="1904"/>
      <c r="K33" s="1904"/>
      <c r="L33" s="1904"/>
      <c r="M33" s="1904"/>
      <c r="N33" s="1904"/>
      <c r="O33" s="4"/>
      <c r="P33" s="52"/>
      <c r="Q33" s="8"/>
      <c r="R33" s="8"/>
      <c r="S33" s="8"/>
      <c r="T33" s="4"/>
      <c r="U33" s="4"/>
      <c r="V33" s="4"/>
      <c r="W33" s="4"/>
      <c r="X33" s="4"/>
      <c r="Y33" s="4"/>
      <c r="AG33" s="259"/>
    </row>
    <row r="34" spans="1:33" s="2" customFormat="1" ht="14.25" x14ac:dyDescent="0.2">
      <c r="A34" s="308"/>
      <c r="B34" s="1899"/>
      <c r="C34" s="1899"/>
      <c r="D34" s="1899"/>
      <c r="E34" s="1899"/>
      <c r="F34" s="1899"/>
      <c r="G34" s="1899"/>
      <c r="H34" s="1902"/>
      <c r="I34" s="1902"/>
      <c r="J34" s="1904"/>
      <c r="K34" s="1904"/>
      <c r="L34" s="1904"/>
      <c r="M34" s="1904"/>
      <c r="N34" s="1904"/>
      <c r="O34" s="4"/>
      <c r="P34" s="52"/>
      <c r="Q34" s="8"/>
      <c r="R34" s="8"/>
      <c r="S34" s="8"/>
      <c r="T34" s="4"/>
      <c r="U34" s="4"/>
      <c r="V34" s="4"/>
      <c r="W34" s="4"/>
      <c r="X34" s="4"/>
      <c r="Y34" s="4"/>
      <c r="AG34" s="259"/>
    </row>
    <row r="35" spans="1:33" s="2" customFormat="1" ht="14.25" x14ac:dyDescent="0.2">
      <c r="A35" s="308"/>
      <c r="B35" s="1899"/>
      <c r="C35" s="1899"/>
      <c r="D35" s="1899"/>
      <c r="E35" s="1899"/>
      <c r="F35" s="1899"/>
      <c r="G35" s="1899"/>
      <c r="H35" s="1902"/>
      <c r="I35" s="1902"/>
      <c r="J35" s="1904"/>
      <c r="K35" s="1904"/>
      <c r="L35" s="1904"/>
      <c r="M35" s="1904"/>
      <c r="N35" s="1904"/>
      <c r="O35" s="4"/>
      <c r="P35" s="52"/>
      <c r="Q35" s="8"/>
      <c r="R35" s="8"/>
      <c r="S35" s="8"/>
      <c r="T35" s="4"/>
      <c r="U35" s="4"/>
      <c r="V35" s="4"/>
      <c r="W35" s="4"/>
      <c r="X35" s="4"/>
      <c r="Y35" s="4"/>
      <c r="AG35" s="259"/>
    </row>
    <row r="36" spans="1:33" s="2" customFormat="1" ht="14.25" x14ac:dyDescent="0.2">
      <c r="A36" s="308"/>
      <c r="B36" s="1899"/>
      <c r="C36" s="1899"/>
      <c r="D36" s="1899"/>
      <c r="E36" s="1899"/>
      <c r="F36" s="1899"/>
      <c r="G36" s="1899"/>
      <c r="H36" s="1902"/>
      <c r="I36" s="1902"/>
      <c r="J36" s="1904"/>
      <c r="K36" s="1904"/>
      <c r="L36" s="1904"/>
      <c r="M36" s="1904"/>
      <c r="N36" s="1904"/>
      <c r="O36" s="4"/>
      <c r="P36" s="52"/>
      <c r="Q36" s="8"/>
      <c r="R36" s="8"/>
      <c r="S36" s="8"/>
      <c r="T36" s="4"/>
      <c r="U36" s="4"/>
      <c r="V36" s="4"/>
      <c r="W36" s="4"/>
      <c r="X36" s="4"/>
      <c r="Y36" s="4"/>
      <c r="AG36" s="259"/>
    </row>
    <row r="37" spans="1:33" s="2" customFormat="1" ht="14.45" customHeight="1" x14ac:dyDescent="0.2">
      <c r="A37" s="308"/>
      <c r="B37" s="1899" t="s">
        <v>461</v>
      </c>
      <c r="C37" s="1899"/>
      <c r="D37" s="1899"/>
      <c r="E37" s="1899"/>
      <c r="F37" s="1899"/>
      <c r="G37" s="1899"/>
      <c r="H37" s="1902"/>
      <c r="I37" s="1902"/>
      <c r="J37" s="1904"/>
      <c r="K37" s="1904"/>
      <c r="L37" s="1904"/>
      <c r="M37" s="1904"/>
      <c r="N37" s="1904"/>
      <c r="O37" s="4"/>
      <c r="P37" s="52"/>
      <c r="Q37" s="8"/>
      <c r="R37" s="8"/>
      <c r="S37" s="8"/>
      <c r="T37" s="4"/>
      <c r="U37" s="4"/>
      <c r="V37" s="4"/>
      <c r="W37" s="4"/>
      <c r="X37" s="4"/>
      <c r="Y37" s="4"/>
      <c r="AG37" s="259"/>
    </row>
    <row r="38" spans="1:33" s="2" customFormat="1" ht="14.25" x14ac:dyDescent="0.2">
      <c r="A38" s="308"/>
      <c r="B38" s="1899"/>
      <c r="C38" s="1899"/>
      <c r="D38" s="1899"/>
      <c r="E38" s="1899"/>
      <c r="F38" s="1899"/>
      <c r="G38" s="1899"/>
      <c r="H38" s="1902"/>
      <c r="I38" s="1902"/>
      <c r="J38" s="1904"/>
      <c r="K38" s="1904"/>
      <c r="L38" s="1904"/>
      <c r="M38" s="1904"/>
      <c r="N38" s="1904"/>
      <c r="O38" s="4"/>
      <c r="P38" s="52"/>
      <c r="Q38" s="8"/>
      <c r="R38" s="8"/>
      <c r="S38" s="8"/>
      <c r="T38" s="4"/>
      <c r="U38" s="4"/>
      <c r="V38" s="4"/>
      <c r="W38" s="4"/>
      <c r="X38" s="4"/>
      <c r="Y38" s="4"/>
      <c r="AG38" s="259"/>
    </row>
    <row r="39" spans="1:33" s="2" customFormat="1" ht="14.25" x14ac:dyDescent="0.2">
      <c r="A39" s="308"/>
      <c r="B39" s="1899"/>
      <c r="C39" s="1899"/>
      <c r="D39" s="1899"/>
      <c r="E39" s="1899"/>
      <c r="F39" s="1899"/>
      <c r="G39" s="1899"/>
      <c r="H39" s="1902"/>
      <c r="I39" s="1902"/>
      <c r="J39" s="1904"/>
      <c r="K39" s="1904"/>
      <c r="L39" s="1904"/>
      <c r="M39" s="1904"/>
      <c r="N39" s="1904"/>
      <c r="O39" s="4"/>
      <c r="P39" s="52"/>
      <c r="Q39" s="8"/>
      <c r="R39" s="8"/>
      <c r="S39" s="8"/>
      <c r="T39" s="4"/>
      <c r="U39" s="4"/>
      <c r="V39" s="4"/>
      <c r="W39" s="4"/>
      <c r="X39" s="4"/>
      <c r="Y39" s="4"/>
      <c r="AG39" s="259"/>
    </row>
    <row r="40" spans="1:33" s="2" customFormat="1" ht="14.25" x14ac:dyDescent="0.2">
      <c r="A40" s="308"/>
      <c r="B40" s="1899"/>
      <c r="C40" s="1899"/>
      <c r="D40" s="1899"/>
      <c r="E40" s="1899"/>
      <c r="F40" s="1899"/>
      <c r="G40" s="1899"/>
      <c r="H40" s="1902"/>
      <c r="I40" s="1902"/>
      <c r="J40" s="1904"/>
      <c r="K40" s="1904"/>
      <c r="L40" s="1904"/>
      <c r="M40" s="1904"/>
      <c r="N40" s="1904"/>
      <c r="O40" s="4"/>
      <c r="P40" s="52"/>
      <c r="Q40" s="8"/>
      <c r="R40" s="8"/>
      <c r="S40" s="8"/>
      <c r="T40" s="4"/>
      <c r="U40" s="4"/>
      <c r="V40" s="4"/>
      <c r="W40" s="4"/>
      <c r="X40" s="4"/>
      <c r="Y40" s="4"/>
      <c r="AG40" s="259"/>
    </row>
    <row r="41" spans="1:33" s="2" customFormat="1" ht="14.45" customHeight="1" x14ac:dyDescent="0.2">
      <c r="A41" s="308"/>
      <c r="B41" s="1899" t="s">
        <v>462</v>
      </c>
      <c r="C41" s="1899"/>
      <c r="D41" s="1899"/>
      <c r="E41" s="1899"/>
      <c r="F41" s="1899"/>
      <c r="G41" s="1899"/>
      <c r="H41" s="1902"/>
      <c r="I41" s="1902"/>
      <c r="J41" s="1904"/>
      <c r="K41" s="1904"/>
      <c r="L41" s="1904"/>
      <c r="M41" s="1904"/>
      <c r="N41" s="1904"/>
      <c r="O41" s="4"/>
      <c r="P41" s="52"/>
      <c r="Q41" s="8"/>
      <c r="R41" s="8"/>
      <c r="S41" s="8"/>
      <c r="T41" s="4"/>
      <c r="U41" s="4"/>
      <c r="V41" s="4"/>
      <c r="W41" s="4"/>
      <c r="X41" s="4"/>
      <c r="Y41" s="4"/>
      <c r="AG41" s="259"/>
    </row>
    <row r="42" spans="1:33" s="2" customFormat="1" ht="14.25" x14ac:dyDescent="0.2">
      <c r="A42" s="308"/>
      <c r="B42" s="1899"/>
      <c r="C42" s="1899"/>
      <c r="D42" s="1899"/>
      <c r="E42" s="1899"/>
      <c r="F42" s="1899"/>
      <c r="G42" s="1899"/>
      <c r="H42" s="1902"/>
      <c r="I42" s="1902"/>
      <c r="J42" s="1904"/>
      <c r="K42" s="1904"/>
      <c r="L42" s="1904"/>
      <c r="M42" s="1904"/>
      <c r="N42" s="1904"/>
      <c r="O42" s="4"/>
      <c r="P42" s="52"/>
      <c r="Q42" s="8"/>
      <c r="R42" s="8"/>
      <c r="S42" s="8"/>
      <c r="T42" s="4"/>
      <c r="U42" s="4"/>
      <c r="V42" s="4"/>
      <c r="W42" s="4"/>
      <c r="X42" s="4"/>
      <c r="Y42" s="4"/>
      <c r="AG42" s="259"/>
    </row>
    <row r="43" spans="1:33" s="2" customFormat="1" ht="14.45" customHeight="1" x14ac:dyDescent="0.2">
      <c r="A43" s="308"/>
      <c r="B43" s="1899" t="s">
        <v>463</v>
      </c>
      <c r="C43" s="1899"/>
      <c r="D43" s="1899"/>
      <c r="E43" s="1899"/>
      <c r="F43" s="1899"/>
      <c r="G43" s="1899"/>
      <c r="H43" s="1902"/>
      <c r="I43" s="1902"/>
      <c r="J43" s="1904"/>
      <c r="K43" s="1904"/>
      <c r="L43" s="1904"/>
      <c r="M43" s="1904"/>
      <c r="N43" s="1904"/>
      <c r="O43" s="4"/>
      <c r="P43" s="52"/>
      <c r="Q43" s="8"/>
      <c r="R43" s="8"/>
      <c r="S43" s="8"/>
      <c r="T43" s="4"/>
      <c r="U43" s="4"/>
      <c r="V43" s="4"/>
      <c r="W43" s="4"/>
      <c r="X43" s="4"/>
      <c r="Y43" s="4"/>
      <c r="AG43" s="259"/>
    </row>
    <row r="44" spans="1:33" s="2" customFormat="1" ht="14.25" x14ac:dyDescent="0.2">
      <c r="A44" s="308"/>
      <c r="B44" s="1899"/>
      <c r="C44" s="1899"/>
      <c r="D44" s="1899"/>
      <c r="E44" s="1899"/>
      <c r="F44" s="1899"/>
      <c r="G44" s="1899"/>
      <c r="H44" s="1902"/>
      <c r="I44" s="1902"/>
      <c r="J44" s="1904"/>
      <c r="K44" s="1904"/>
      <c r="L44" s="1904"/>
      <c r="M44" s="1904"/>
      <c r="N44" s="1904"/>
      <c r="O44" s="4"/>
      <c r="P44" s="52"/>
      <c r="Q44" s="8"/>
      <c r="R44" s="8"/>
      <c r="S44" s="8"/>
      <c r="T44" s="4"/>
      <c r="U44" s="4"/>
      <c r="V44" s="4"/>
      <c r="W44" s="4"/>
      <c r="X44" s="4"/>
      <c r="Y44" s="4"/>
      <c r="AG44" s="259"/>
    </row>
    <row r="45" spans="1:33" s="2" customFormat="1" ht="16.899999999999999" customHeight="1" x14ac:dyDescent="0.2">
      <c r="A45" s="308"/>
      <c r="B45" s="129"/>
      <c r="C45" s="458"/>
      <c r="D45" s="458"/>
      <c r="E45" s="458"/>
      <c r="F45" s="458"/>
      <c r="G45" s="458"/>
      <c r="H45" s="458"/>
      <c r="I45" s="308"/>
      <c r="J45" s="308"/>
      <c r="K45" s="308"/>
      <c r="L45" s="308"/>
      <c r="M45" s="308"/>
      <c r="N45" s="308"/>
      <c r="O45" s="4"/>
      <c r="P45" s="52"/>
      <c r="Q45" s="8"/>
      <c r="R45" s="8"/>
      <c r="S45" s="8"/>
      <c r="T45" s="4"/>
      <c r="U45" s="4"/>
      <c r="V45" s="4"/>
      <c r="W45" s="4"/>
      <c r="X45" s="4"/>
      <c r="Y45" s="4"/>
      <c r="AG45" s="259"/>
    </row>
    <row r="46" spans="1:33" ht="16.899999999999999" customHeight="1" x14ac:dyDescent="0.25">
      <c r="A46" s="80">
        <v>2</v>
      </c>
      <c r="B46" s="7" t="s">
        <v>317</v>
      </c>
      <c r="C46" s="7"/>
      <c r="D46" s="395"/>
      <c r="E46" s="395"/>
      <c r="F46" s="395"/>
      <c r="G46" s="395"/>
      <c r="H46" s="395"/>
      <c r="I46" s="395"/>
      <c r="J46" s="395"/>
      <c r="K46" s="395"/>
      <c r="L46" s="395"/>
      <c r="M46" s="395"/>
      <c r="N46" s="459"/>
    </row>
    <row r="47" spans="1:33" s="2" customFormat="1" ht="16.5" customHeight="1" x14ac:dyDescent="0.2">
      <c r="A47" s="308"/>
      <c r="B47" s="129"/>
      <c r="C47" s="7"/>
      <c r="D47" s="395"/>
      <c r="E47" s="395"/>
      <c r="F47" s="395"/>
      <c r="G47" s="395"/>
      <c r="H47" s="395"/>
      <c r="I47" s="395"/>
      <c r="J47" s="395"/>
      <c r="K47" s="395"/>
      <c r="L47" s="395"/>
      <c r="M47" s="395"/>
      <c r="N47" s="459"/>
      <c r="O47" s="4"/>
      <c r="P47" s="52"/>
      <c r="Q47" s="8"/>
      <c r="R47" s="8"/>
      <c r="S47" s="8"/>
      <c r="T47" s="4"/>
      <c r="U47" s="4"/>
      <c r="V47" s="4"/>
      <c r="W47" s="4"/>
      <c r="X47" s="4"/>
      <c r="Y47" s="4"/>
    </row>
    <row r="48" spans="1:33" s="2" customFormat="1" ht="16.5" customHeight="1" x14ac:dyDescent="0.2">
      <c r="A48" s="308"/>
      <c r="B48" s="129" t="s">
        <v>0</v>
      </c>
      <c r="C48" s="1560" t="s">
        <v>534</v>
      </c>
      <c r="D48" s="1560"/>
      <c r="E48" s="1560"/>
      <c r="F48" s="1560"/>
      <c r="G48" s="1560"/>
      <c r="H48" s="1560"/>
      <c r="I48" s="1560"/>
      <c r="J48" s="1560"/>
      <c r="K48" s="1560"/>
      <c r="L48" s="1560"/>
      <c r="M48" s="1560"/>
      <c r="N48" s="1560"/>
      <c r="O48" s="4"/>
      <c r="P48" s="52"/>
      <c r="Q48" s="8"/>
      <c r="R48" s="8"/>
      <c r="S48" s="8"/>
      <c r="T48" s="4"/>
      <c r="U48" s="4"/>
      <c r="V48" s="4"/>
      <c r="W48" s="4"/>
      <c r="X48" s="4"/>
      <c r="Y48" s="4"/>
    </row>
    <row r="49" spans="1:25" s="2" customFormat="1" ht="16.5" customHeight="1" x14ac:dyDescent="0.2">
      <c r="A49" s="308"/>
      <c r="B49" s="129"/>
      <c r="C49" s="1560"/>
      <c r="D49" s="1560"/>
      <c r="E49" s="1560"/>
      <c r="F49" s="1560"/>
      <c r="G49" s="1560"/>
      <c r="H49" s="1560"/>
      <c r="I49" s="1560"/>
      <c r="J49" s="1560"/>
      <c r="K49" s="1560"/>
      <c r="L49" s="1560"/>
      <c r="M49" s="1560"/>
      <c r="N49" s="1560"/>
      <c r="O49" s="4"/>
      <c r="P49" s="52"/>
      <c r="Q49" s="8"/>
      <c r="R49" s="8"/>
      <c r="S49" s="8"/>
      <c r="T49" s="4"/>
      <c r="U49" s="4"/>
      <c r="V49" s="4"/>
      <c r="W49" s="4"/>
      <c r="X49" s="4"/>
      <c r="Y49" s="4"/>
    </row>
    <row r="50" spans="1:25" s="2" customFormat="1" ht="7.15" customHeight="1" x14ac:dyDescent="0.2">
      <c r="A50" s="308"/>
      <c r="B50" s="129"/>
      <c r="C50" s="287"/>
      <c r="D50" s="287"/>
      <c r="E50" s="287"/>
      <c r="F50" s="287"/>
      <c r="G50" s="287"/>
      <c r="H50" s="287"/>
      <c r="I50" s="287"/>
      <c r="J50" s="287"/>
      <c r="K50" s="287"/>
      <c r="L50" s="287"/>
      <c r="M50" s="287"/>
      <c r="N50" s="287"/>
      <c r="O50" s="4"/>
      <c r="P50" s="52"/>
      <c r="Q50" s="8"/>
      <c r="R50" s="8"/>
      <c r="S50" s="8"/>
      <c r="T50" s="4"/>
      <c r="U50" s="4"/>
      <c r="V50" s="4"/>
      <c r="W50" s="4"/>
      <c r="X50" s="4"/>
      <c r="Y50" s="4"/>
    </row>
    <row r="51" spans="1:25" s="2" customFormat="1" ht="16.5" customHeight="1" x14ac:dyDescent="0.2">
      <c r="A51" s="308"/>
      <c r="B51" s="374" t="s">
        <v>1</v>
      </c>
      <c r="C51" s="1449" t="s">
        <v>511</v>
      </c>
      <c r="D51" s="1449"/>
      <c r="E51" s="1449"/>
      <c r="F51" s="1449"/>
      <c r="G51" s="1449"/>
      <c r="H51" s="1449"/>
      <c r="I51" s="1449"/>
      <c r="J51" s="1449"/>
      <c r="K51" s="1449"/>
      <c r="L51" s="1449"/>
      <c r="M51" s="1449"/>
      <c r="N51" s="1449"/>
      <c r="O51" s="4"/>
      <c r="P51" s="52"/>
      <c r="Q51" s="8"/>
      <c r="R51" s="8"/>
      <c r="S51" s="8"/>
      <c r="T51" s="4"/>
      <c r="U51" s="4"/>
      <c r="V51" s="4"/>
      <c r="W51" s="4"/>
      <c r="X51" s="4"/>
      <c r="Y51" s="4"/>
    </row>
    <row r="52" spans="1:25" s="2" customFormat="1" ht="16.5" customHeight="1" x14ac:dyDescent="0.2">
      <c r="A52" s="308"/>
      <c r="B52" s="374"/>
      <c r="C52" s="1449"/>
      <c r="D52" s="1449"/>
      <c r="E52" s="1449"/>
      <c r="F52" s="1449"/>
      <c r="G52" s="1449"/>
      <c r="H52" s="1449"/>
      <c r="I52" s="1449"/>
      <c r="J52" s="1449"/>
      <c r="K52" s="1449"/>
      <c r="L52" s="1449"/>
      <c r="M52" s="1449"/>
      <c r="N52" s="1449"/>
      <c r="O52" s="4"/>
      <c r="P52" s="52"/>
      <c r="Q52" s="8"/>
      <c r="R52" s="8"/>
      <c r="S52" s="8"/>
      <c r="T52" s="4"/>
      <c r="U52" s="4"/>
      <c r="V52" s="4"/>
      <c r="W52" s="4"/>
      <c r="X52" s="4"/>
      <c r="Y52" s="4"/>
    </row>
    <row r="53" spans="1:25" s="2" customFormat="1" ht="16.5" customHeight="1" x14ac:dyDescent="0.2">
      <c r="A53" s="308"/>
      <c r="B53" s="374"/>
      <c r="C53" s="373"/>
      <c r="D53" s="460"/>
      <c r="E53" s="460"/>
      <c r="F53" s="460"/>
      <c r="G53" s="460"/>
      <c r="H53" s="460"/>
      <c r="I53" s="460"/>
      <c r="J53" s="460"/>
      <c r="K53" s="460"/>
      <c r="L53" s="460"/>
      <c r="M53" s="460"/>
      <c r="N53" s="461"/>
      <c r="O53" s="4"/>
      <c r="P53" s="52"/>
      <c r="Q53" s="8"/>
      <c r="R53" s="8"/>
      <c r="S53" s="8"/>
      <c r="T53" s="4"/>
      <c r="U53" s="4"/>
      <c r="V53" s="4"/>
      <c r="W53" s="4"/>
      <c r="X53" s="4"/>
      <c r="Y53" s="4"/>
    </row>
    <row r="54" spans="1:25" s="2" customFormat="1" ht="12.6" customHeight="1" x14ac:dyDescent="0.2">
      <c r="A54" s="11"/>
      <c r="B54" s="266"/>
      <c r="C54" s="1915" t="s">
        <v>314</v>
      </c>
      <c r="D54" s="1915"/>
      <c r="E54" s="1915" t="s">
        <v>518</v>
      </c>
      <c r="F54" s="1915"/>
      <c r="G54" s="1915"/>
      <c r="H54" s="1915"/>
      <c r="I54" s="1915"/>
      <c r="J54" s="1915"/>
      <c r="K54" s="1915"/>
      <c r="L54" s="1915"/>
      <c r="M54" s="1915"/>
      <c r="N54" s="1915"/>
      <c r="O54" s="4"/>
      <c r="P54" s="52"/>
      <c r="Q54" s="8"/>
      <c r="R54" s="8"/>
      <c r="S54" s="8"/>
      <c r="T54" s="4"/>
      <c r="U54" s="4"/>
      <c r="V54" s="4"/>
      <c r="W54" s="4"/>
      <c r="X54" s="4"/>
      <c r="Y54" s="4"/>
    </row>
    <row r="55" spans="1:25" s="2" customFormat="1" ht="16.5" customHeight="1" x14ac:dyDescent="0.2">
      <c r="A55" s="11"/>
      <c r="B55" s="266"/>
      <c r="C55" s="1915"/>
      <c r="D55" s="1915"/>
      <c r="E55" s="1915"/>
      <c r="F55" s="1915"/>
      <c r="G55" s="1915"/>
      <c r="H55" s="1915"/>
      <c r="I55" s="1915"/>
      <c r="J55" s="1915"/>
      <c r="K55" s="1915"/>
      <c r="L55" s="1915"/>
      <c r="M55" s="1915"/>
      <c r="N55" s="1915"/>
      <c r="O55" s="4"/>
      <c r="P55" s="52"/>
      <c r="Q55" s="8"/>
      <c r="R55" s="8"/>
      <c r="S55" s="8"/>
      <c r="T55" s="4"/>
      <c r="U55" s="4"/>
      <c r="V55" s="4"/>
      <c r="W55" s="4"/>
      <c r="X55" s="4"/>
      <c r="Y55" s="4"/>
    </row>
    <row r="56" spans="1:25" s="2" customFormat="1" ht="16.5" customHeight="1" x14ac:dyDescent="0.2">
      <c r="A56" s="11"/>
      <c r="B56" s="266"/>
      <c r="C56" s="1915"/>
      <c r="D56" s="1915"/>
      <c r="E56" s="1915"/>
      <c r="F56" s="1915"/>
      <c r="G56" s="1915"/>
      <c r="H56" s="1915"/>
      <c r="I56" s="1915"/>
      <c r="J56" s="1915"/>
      <c r="K56" s="1915"/>
      <c r="L56" s="1915"/>
      <c r="M56" s="1915"/>
      <c r="N56" s="1915"/>
      <c r="O56" s="4"/>
      <c r="P56" s="52"/>
      <c r="Q56" s="8"/>
      <c r="R56" s="8"/>
      <c r="S56" s="8"/>
      <c r="T56" s="4"/>
      <c r="U56" s="4"/>
      <c r="V56" s="4"/>
      <c r="W56" s="4"/>
      <c r="X56" s="4"/>
      <c r="Y56" s="4"/>
    </row>
    <row r="57" spans="1:25" s="2" customFormat="1" ht="16.5" customHeight="1" x14ac:dyDescent="0.2">
      <c r="A57" s="11"/>
      <c r="B57" s="266"/>
      <c r="C57" s="1906"/>
      <c r="D57" s="1907"/>
      <c r="E57" s="1906"/>
      <c r="F57" s="1908"/>
      <c r="G57" s="1908"/>
      <c r="H57" s="1908"/>
      <c r="I57" s="1908"/>
      <c r="J57" s="1908"/>
      <c r="K57" s="1908"/>
      <c r="L57" s="1908"/>
      <c r="M57" s="1908"/>
      <c r="N57" s="1907"/>
      <c r="O57" s="4"/>
      <c r="P57" s="52"/>
      <c r="Q57" s="8"/>
      <c r="R57" s="8"/>
      <c r="S57" s="8"/>
      <c r="T57" s="4"/>
      <c r="U57" s="4"/>
      <c r="V57" s="4"/>
      <c r="W57" s="4"/>
      <c r="X57" s="4"/>
      <c r="Y57" s="4"/>
    </row>
    <row r="58" spans="1:25" s="2" customFormat="1" ht="16.5" customHeight="1" x14ac:dyDescent="0.2">
      <c r="A58" s="11"/>
      <c r="B58" s="266"/>
      <c r="C58" s="1906"/>
      <c r="D58" s="1907"/>
      <c r="E58" s="1906"/>
      <c r="F58" s="1908"/>
      <c r="G58" s="1908"/>
      <c r="H58" s="1908"/>
      <c r="I58" s="1908"/>
      <c r="J58" s="1908"/>
      <c r="K58" s="1908"/>
      <c r="L58" s="1908"/>
      <c r="M58" s="1908"/>
      <c r="N58" s="1907"/>
      <c r="O58" s="4"/>
      <c r="P58" s="52"/>
      <c r="Q58" s="8"/>
      <c r="R58" s="8"/>
      <c r="S58" s="8"/>
      <c r="T58" s="4"/>
      <c r="U58" s="4"/>
      <c r="V58" s="4"/>
      <c r="W58" s="4"/>
      <c r="X58" s="4"/>
      <c r="Y58" s="4"/>
    </row>
    <row r="59" spans="1:25" s="2" customFormat="1" ht="16.5" customHeight="1" x14ac:dyDescent="0.2">
      <c r="A59" s="11"/>
      <c r="B59" s="266"/>
      <c r="C59" s="1906"/>
      <c r="D59" s="1907"/>
      <c r="E59" s="1906"/>
      <c r="F59" s="1908"/>
      <c r="G59" s="1908"/>
      <c r="H59" s="1908"/>
      <c r="I59" s="1908"/>
      <c r="J59" s="1908"/>
      <c r="K59" s="1908"/>
      <c r="L59" s="1908"/>
      <c r="M59" s="1908"/>
      <c r="N59" s="1907"/>
      <c r="O59" s="4"/>
      <c r="P59" s="52"/>
      <c r="Q59" s="8"/>
      <c r="R59" s="8"/>
      <c r="S59" s="8"/>
      <c r="T59" s="4"/>
      <c r="U59" s="4"/>
      <c r="V59" s="4"/>
      <c r="W59" s="4"/>
      <c r="X59" s="4"/>
      <c r="Y59" s="4"/>
    </row>
    <row r="60" spans="1:25" s="2" customFormat="1" ht="16.5" customHeight="1" x14ac:dyDescent="0.2">
      <c r="A60" s="11"/>
      <c r="B60" s="266"/>
      <c r="C60" s="462" t="s">
        <v>398</v>
      </c>
      <c r="D60" s="463"/>
      <c r="E60" s="463"/>
      <c r="F60" s="463"/>
      <c r="G60" s="463"/>
      <c r="H60" s="463"/>
      <c r="I60" s="463"/>
      <c r="J60" s="463"/>
      <c r="K60" s="463"/>
      <c r="L60" s="463"/>
      <c r="M60" s="463"/>
      <c r="N60" s="464"/>
      <c r="O60" s="4"/>
      <c r="P60" s="52"/>
      <c r="Q60" s="8"/>
      <c r="R60" s="8"/>
      <c r="S60" s="8"/>
      <c r="T60" s="4"/>
      <c r="U60" s="4"/>
      <c r="V60" s="4"/>
      <c r="W60" s="4"/>
      <c r="X60" s="4"/>
      <c r="Y60" s="4"/>
    </row>
    <row r="61" spans="1:25" s="7" customFormat="1" ht="16.5" customHeight="1" x14ac:dyDescent="0.2">
      <c r="A61" s="308"/>
      <c r="B61" s="374"/>
      <c r="C61" s="373"/>
      <c r="D61" s="373"/>
      <c r="E61" s="373"/>
      <c r="F61" s="373"/>
      <c r="G61" s="373"/>
      <c r="H61" s="373"/>
      <c r="I61" s="373"/>
      <c r="J61" s="373"/>
      <c r="K61" s="373"/>
      <c r="L61" s="373"/>
      <c r="M61" s="373"/>
      <c r="N61" s="465"/>
      <c r="P61" s="466"/>
      <c r="Q61" s="467"/>
      <c r="R61" s="467"/>
      <c r="S61" s="467"/>
    </row>
    <row r="62" spans="1:25" s="7" customFormat="1" ht="16.5" customHeight="1" x14ac:dyDescent="0.2">
      <c r="A62" s="308">
        <v>3</v>
      </c>
      <c r="B62" s="1449" t="s">
        <v>512</v>
      </c>
      <c r="C62" s="1449"/>
      <c r="D62" s="1449"/>
      <c r="E62" s="1449"/>
      <c r="F62" s="1449"/>
      <c r="G62" s="1449"/>
      <c r="H62" s="1449"/>
      <c r="I62" s="1449"/>
      <c r="J62" s="1449"/>
      <c r="K62" s="1449"/>
      <c r="L62" s="1449"/>
      <c r="M62" s="1449"/>
      <c r="N62" s="1449"/>
      <c r="P62" s="466"/>
      <c r="Q62" s="467"/>
      <c r="R62" s="467"/>
      <c r="S62" s="467"/>
    </row>
    <row r="63" spans="1:25" s="7" customFormat="1" ht="16.5" customHeight="1" x14ac:dyDescent="0.2">
      <c r="A63" s="308"/>
      <c r="B63" s="1449"/>
      <c r="C63" s="1449"/>
      <c r="D63" s="1449"/>
      <c r="E63" s="1449"/>
      <c r="F63" s="1449"/>
      <c r="G63" s="1449"/>
      <c r="H63" s="1449"/>
      <c r="I63" s="1449"/>
      <c r="J63" s="1449"/>
      <c r="K63" s="1449"/>
      <c r="L63" s="1449"/>
      <c r="M63" s="1449"/>
      <c r="N63" s="1449"/>
      <c r="O63" s="732"/>
      <c r="P63" s="733"/>
      <c r="Q63" s="467"/>
      <c r="R63" s="467"/>
      <c r="S63" s="467"/>
    </row>
    <row r="64" spans="1:25" s="7" customFormat="1" ht="16.5" customHeight="1" x14ac:dyDescent="0.2">
      <c r="A64" s="308"/>
      <c r="B64" s="1905" t="s">
        <v>315</v>
      </c>
      <c r="C64" s="1905"/>
      <c r="D64" s="1905" t="s">
        <v>518</v>
      </c>
      <c r="E64" s="1905"/>
      <c r="F64" s="1905"/>
      <c r="G64" s="1905"/>
      <c r="H64" s="1905"/>
      <c r="I64" s="1905"/>
      <c r="J64" s="1905"/>
      <c r="K64" s="1905"/>
      <c r="L64" s="1905" t="s">
        <v>316</v>
      </c>
      <c r="M64" s="1905"/>
      <c r="N64" s="1905"/>
      <c r="O64" s="732"/>
      <c r="P64" s="733"/>
      <c r="Q64" s="467"/>
      <c r="R64" s="467"/>
      <c r="S64" s="467"/>
    </row>
    <row r="65" spans="1:19" s="7" customFormat="1" ht="16.5" customHeight="1" x14ac:dyDescent="0.2">
      <c r="A65" s="308"/>
      <c r="B65" s="1905"/>
      <c r="C65" s="1905"/>
      <c r="D65" s="1905"/>
      <c r="E65" s="1905"/>
      <c r="F65" s="1905"/>
      <c r="G65" s="1905"/>
      <c r="H65" s="1905"/>
      <c r="I65" s="1905"/>
      <c r="J65" s="1905"/>
      <c r="K65" s="1905"/>
      <c r="L65" s="1905"/>
      <c r="M65" s="1905"/>
      <c r="N65" s="1905"/>
      <c r="O65" s="732"/>
      <c r="P65" s="733"/>
      <c r="Q65" s="467"/>
      <c r="R65" s="467"/>
      <c r="S65" s="467"/>
    </row>
    <row r="66" spans="1:19" s="7" customFormat="1" ht="16.5" customHeight="1" x14ac:dyDescent="0.2">
      <c r="A66" s="308"/>
      <c r="B66" s="1905"/>
      <c r="C66" s="1905"/>
      <c r="D66" s="1905"/>
      <c r="E66" s="1905"/>
      <c r="F66" s="1905"/>
      <c r="G66" s="1905"/>
      <c r="H66" s="1905"/>
      <c r="I66" s="1905"/>
      <c r="J66" s="1905"/>
      <c r="K66" s="1905"/>
      <c r="L66" s="1905"/>
      <c r="M66" s="1905"/>
      <c r="N66" s="1905"/>
      <c r="O66" s="732"/>
      <c r="P66" s="733"/>
      <c r="Q66" s="467"/>
      <c r="R66" s="467"/>
      <c r="S66" s="467"/>
    </row>
    <row r="67" spans="1:19" s="469" customFormat="1" ht="14.25" x14ac:dyDescent="0.2">
      <c r="A67" s="468"/>
      <c r="B67" s="1904"/>
      <c r="C67" s="1904"/>
      <c r="D67" s="1904"/>
      <c r="E67" s="1904"/>
      <c r="F67" s="1904"/>
      <c r="G67" s="1904"/>
      <c r="H67" s="1904"/>
      <c r="I67" s="1904"/>
      <c r="J67" s="1904"/>
      <c r="K67" s="1904"/>
      <c r="L67" s="1903"/>
      <c r="M67" s="1904"/>
      <c r="N67" s="1904"/>
      <c r="O67" s="734"/>
      <c r="P67" s="735"/>
      <c r="Q67" s="471"/>
      <c r="R67" s="471"/>
      <c r="S67" s="471"/>
    </row>
    <row r="68" spans="1:19" s="469" customFormat="1" ht="16.5" customHeight="1" x14ac:dyDescent="0.2">
      <c r="A68" s="468"/>
      <c r="B68" s="1904"/>
      <c r="C68" s="1904"/>
      <c r="D68" s="1904"/>
      <c r="E68" s="1904"/>
      <c r="F68" s="1904"/>
      <c r="G68" s="1904"/>
      <c r="H68" s="1904"/>
      <c r="I68" s="1904"/>
      <c r="J68" s="1904"/>
      <c r="K68" s="1904"/>
      <c r="L68" s="1903"/>
      <c r="M68" s="1904"/>
      <c r="N68" s="1904"/>
      <c r="O68" s="734"/>
      <c r="P68" s="735"/>
      <c r="Q68" s="471"/>
      <c r="R68" s="471"/>
      <c r="S68" s="471"/>
    </row>
    <row r="69" spans="1:19" s="469" customFormat="1" ht="16.5" customHeight="1" x14ac:dyDescent="0.2">
      <c r="A69" s="468"/>
      <c r="B69" s="1904"/>
      <c r="C69" s="1904"/>
      <c r="D69" s="1904"/>
      <c r="E69" s="1904"/>
      <c r="F69" s="1904"/>
      <c r="G69" s="1904"/>
      <c r="H69" s="1904"/>
      <c r="I69" s="1904"/>
      <c r="J69" s="1904"/>
      <c r="K69" s="1904"/>
      <c r="L69" s="1903"/>
      <c r="M69" s="1904"/>
      <c r="N69" s="1904"/>
      <c r="P69" s="470"/>
      <c r="Q69" s="471"/>
      <c r="R69" s="471"/>
      <c r="S69" s="471"/>
    </row>
    <row r="70" spans="1:19" s="469" customFormat="1" ht="16.5" customHeight="1" x14ac:dyDescent="0.2">
      <c r="A70" s="468"/>
      <c r="B70" s="472" t="s">
        <v>398</v>
      </c>
      <c r="N70" s="473"/>
      <c r="P70" s="470"/>
      <c r="Q70" s="471"/>
      <c r="R70" s="471"/>
      <c r="S70" s="471"/>
    </row>
    <row r="72" spans="1:19" x14ac:dyDescent="0.25">
      <c r="A72" s="11">
        <v>4</v>
      </c>
      <c r="B72" s="265" t="s">
        <v>468</v>
      </c>
      <c r="D72" s="2"/>
      <c r="E72" s="2"/>
      <c r="F72" s="2"/>
      <c r="G72" s="2"/>
      <c r="H72" s="2"/>
      <c r="I72" s="2"/>
      <c r="J72" s="2"/>
      <c r="K72" s="2"/>
      <c r="L72" s="2"/>
      <c r="M72" s="2"/>
      <c r="N72" s="2"/>
      <c r="O72" s="2"/>
    </row>
    <row r="73" spans="1:19" ht="15" customHeight="1" x14ac:dyDescent="0.25">
      <c r="A73" s="2"/>
      <c r="B73" s="1067" t="s">
        <v>473</v>
      </c>
      <c r="C73" s="1067"/>
      <c r="D73" s="1067"/>
      <c r="E73" s="1067"/>
      <c r="F73" s="1067"/>
      <c r="G73" s="1067"/>
      <c r="H73" s="1067"/>
      <c r="I73" s="1067"/>
      <c r="J73" s="1067"/>
      <c r="K73" s="1067"/>
      <c r="L73" s="1067"/>
      <c r="M73" s="1067"/>
      <c r="N73" s="1067"/>
      <c r="O73" s="2"/>
    </row>
    <row r="74" spans="1:19" ht="28.15" customHeight="1" x14ac:dyDescent="0.25">
      <c r="A74" s="2"/>
      <c r="B74" s="1067"/>
      <c r="C74" s="1067"/>
      <c r="D74" s="1067"/>
      <c r="E74" s="1067"/>
      <c r="F74" s="1067"/>
      <c r="G74" s="1067"/>
      <c r="H74" s="1067"/>
      <c r="I74" s="1067"/>
      <c r="J74" s="1067"/>
      <c r="K74" s="1067"/>
      <c r="L74" s="1067"/>
      <c r="M74" s="1067"/>
      <c r="N74" s="1067"/>
      <c r="O74" s="2"/>
    </row>
    <row r="75" spans="1:19" x14ac:dyDescent="0.25">
      <c r="A75" s="2"/>
      <c r="B75" s="2"/>
      <c r="C75" s="257"/>
      <c r="D75" s="257"/>
      <c r="E75" s="257"/>
      <c r="F75" s="257"/>
      <c r="G75" s="257"/>
      <c r="H75" s="257"/>
      <c r="I75" s="257"/>
      <c r="J75" s="257"/>
      <c r="K75" s="257"/>
      <c r="L75" s="257"/>
      <c r="M75" s="257"/>
      <c r="N75" s="257"/>
      <c r="O75" s="2"/>
    </row>
    <row r="76" spans="1:19" ht="31.5" customHeight="1" x14ac:dyDescent="0.25">
      <c r="A76" s="2"/>
      <c r="B76" s="1909" t="s">
        <v>419</v>
      </c>
      <c r="C76" s="1910"/>
      <c r="D76" s="1915" t="s">
        <v>513</v>
      </c>
      <c r="E76" s="1915"/>
      <c r="F76" s="1915"/>
      <c r="G76" s="1915"/>
      <c r="H76" s="1915"/>
      <c r="I76" s="1919" t="s">
        <v>415</v>
      </c>
      <c r="J76" s="1919"/>
      <c r="K76" s="1919"/>
      <c r="L76" s="1919"/>
      <c r="M76" s="1919"/>
      <c r="N76" s="1919"/>
      <c r="O76" s="2"/>
    </row>
    <row r="77" spans="1:19" ht="54.6" customHeight="1" x14ac:dyDescent="0.25">
      <c r="A77" s="2"/>
      <c r="B77" s="1911" t="s">
        <v>416</v>
      </c>
      <c r="C77" s="1912"/>
      <c r="D77" s="1920" t="s">
        <v>418</v>
      </c>
      <c r="E77" s="1920"/>
      <c r="F77" s="1920"/>
      <c r="G77" s="1920"/>
      <c r="H77" s="1920"/>
      <c r="I77" s="1920" t="s">
        <v>417</v>
      </c>
      <c r="J77" s="1920"/>
      <c r="K77" s="1920"/>
      <c r="L77" s="1920"/>
      <c r="M77" s="1920"/>
      <c r="N77" s="1920"/>
      <c r="O77" s="2"/>
    </row>
    <row r="78" spans="1:19" x14ac:dyDescent="0.25">
      <c r="A78" s="2"/>
      <c r="B78" s="1921"/>
      <c r="C78" s="1922"/>
      <c r="D78" s="1904"/>
      <c r="E78" s="1904"/>
      <c r="F78" s="1904"/>
      <c r="G78" s="1904"/>
      <c r="H78" s="1904"/>
      <c r="I78" s="1904"/>
      <c r="J78" s="1904"/>
      <c r="K78" s="1904"/>
      <c r="L78" s="1904"/>
      <c r="M78" s="1904"/>
      <c r="N78" s="1904"/>
      <c r="O78" s="2"/>
    </row>
    <row r="79" spans="1:19" x14ac:dyDescent="0.25">
      <c r="A79" s="2"/>
      <c r="B79" s="1921"/>
      <c r="C79" s="1922"/>
      <c r="D79" s="1904"/>
      <c r="E79" s="1904"/>
      <c r="F79" s="1904"/>
      <c r="G79" s="1904"/>
      <c r="H79" s="1904"/>
      <c r="I79" s="1904"/>
      <c r="J79" s="1904"/>
      <c r="K79" s="1904"/>
      <c r="L79" s="1904"/>
      <c r="M79" s="1904"/>
      <c r="N79" s="1904"/>
      <c r="O79" s="2"/>
    </row>
    <row r="80" spans="1:19" x14ac:dyDescent="0.25">
      <c r="A80" s="2"/>
      <c r="B80" s="1921"/>
      <c r="C80" s="1922"/>
      <c r="D80" s="1904"/>
      <c r="E80" s="1904"/>
      <c r="F80" s="1904"/>
      <c r="G80" s="1904"/>
      <c r="H80" s="1904"/>
      <c r="I80" s="1904"/>
      <c r="J80" s="1904"/>
      <c r="K80" s="1904"/>
      <c r="L80" s="1904"/>
      <c r="M80" s="1904"/>
      <c r="N80" s="1904"/>
      <c r="O80" s="2"/>
    </row>
    <row r="81" spans="1:15" x14ac:dyDescent="0.25">
      <c r="A81" s="2"/>
      <c r="B81" s="472" t="s">
        <v>398</v>
      </c>
      <c r="C81" s="473"/>
      <c r="D81" s="473"/>
      <c r="E81" s="473"/>
      <c r="F81" s="473"/>
      <c r="G81" s="473"/>
      <c r="H81" s="473"/>
      <c r="I81" s="473"/>
      <c r="J81" s="473"/>
      <c r="K81" s="473"/>
      <c r="L81" s="473"/>
      <c r="M81" s="473"/>
      <c r="N81" s="473"/>
      <c r="O81" s="2"/>
    </row>
    <row r="82" spans="1:15" s="92" customFormat="1" x14ac:dyDescent="0.25">
      <c r="A82" s="7"/>
      <c r="B82" s="7"/>
      <c r="C82" s="7"/>
      <c r="D82" s="7"/>
      <c r="E82" s="7"/>
      <c r="F82" s="7"/>
      <c r="G82" s="7"/>
      <c r="H82" s="7"/>
      <c r="I82" s="7"/>
      <c r="J82" s="7"/>
      <c r="K82" s="7"/>
      <c r="L82" s="7"/>
      <c r="M82" s="7"/>
      <c r="N82" s="7"/>
      <c r="O82" s="7"/>
    </row>
    <row r="83" spans="1:15" s="92" customFormat="1" x14ac:dyDescent="0.25">
      <c r="A83" s="474" t="s">
        <v>428</v>
      </c>
      <c r="B83" s="7"/>
      <c r="C83" s="7"/>
      <c r="D83" s="7"/>
      <c r="E83" s="7"/>
      <c r="F83" s="7"/>
      <c r="G83" s="7"/>
      <c r="H83" s="7"/>
      <c r="I83" s="7"/>
      <c r="J83" s="7"/>
      <c r="K83" s="7"/>
      <c r="L83" s="7"/>
      <c r="M83" s="7"/>
      <c r="N83" s="7"/>
      <c r="O83" s="7"/>
    </row>
    <row r="84" spans="1:15" s="92" customFormat="1" ht="14.45" customHeight="1" x14ac:dyDescent="0.25">
      <c r="A84" s="329" t="s">
        <v>167</v>
      </c>
      <c r="B84" s="1707" t="s">
        <v>472</v>
      </c>
      <c r="C84" s="1707"/>
      <c r="D84" s="1707"/>
      <c r="E84" s="1707"/>
      <c r="F84" s="1707"/>
      <c r="G84" s="1707"/>
      <c r="H84" s="1707"/>
      <c r="I84" s="1707"/>
      <c r="J84" s="1707"/>
      <c r="K84" s="1707"/>
      <c r="L84" s="1707"/>
      <c r="M84" s="1707"/>
      <c r="N84" s="1707"/>
    </row>
    <row r="85" spans="1:15" s="92" customFormat="1" x14ac:dyDescent="0.25">
      <c r="A85" s="475"/>
      <c r="B85" s="1707"/>
      <c r="C85" s="1707"/>
      <c r="D85" s="1707"/>
      <c r="E85" s="1707"/>
      <c r="F85" s="1707"/>
      <c r="G85" s="1707"/>
      <c r="H85" s="1707"/>
      <c r="I85" s="1707"/>
      <c r="J85" s="1707"/>
      <c r="K85" s="1707"/>
      <c r="L85" s="1707"/>
      <c r="M85" s="1707"/>
      <c r="N85" s="1707"/>
    </row>
    <row r="86" spans="1:15" s="92" customFormat="1" x14ac:dyDescent="0.25">
      <c r="A86" s="475"/>
      <c r="B86" s="1707"/>
      <c r="C86" s="1707"/>
      <c r="D86" s="1707"/>
      <c r="E86" s="1707"/>
      <c r="F86" s="1707"/>
      <c r="G86" s="1707"/>
      <c r="H86" s="1707"/>
      <c r="I86" s="1707"/>
      <c r="J86" s="1707"/>
      <c r="K86" s="1707"/>
      <c r="L86" s="1707"/>
      <c r="M86" s="1707"/>
      <c r="N86" s="1707"/>
    </row>
    <row r="87" spans="1:15" s="92" customFormat="1" x14ac:dyDescent="0.25">
      <c r="A87" s="475"/>
      <c r="B87" s="1707"/>
      <c r="C87" s="1707"/>
      <c r="D87" s="1707"/>
      <c r="E87" s="1707"/>
      <c r="F87" s="1707"/>
      <c r="G87" s="1707"/>
      <c r="H87" s="1707"/>
      <c r="I87" s="1707"/>
      <c r="J87" s="1707"/>
      <c r="K87" s="1707"/>
      <c r="L87" s="1707"/>
      <c r="M87" s="1707"/>
      <c r="N87" s="1707"/>
    </row>
    <row r="88" spans="1:15" s="92" customFormat="1" x14ac:dyDescent="0.25"/>
  </sheetData>
  <sheetProtection algorithmName="SHA-512" hashValue="BZoF4TkOIFYkOJBeiMgWUgA03sBSG2iGlNhGQkHIXckJMA/Hp0OXmbjd1UyHdMvSaF+d5sFevV0XKT2HAIWLcQ==" saltValue="YOJjl2cG5BRkHSpH4wazag==" spinCount="100000" sheet="1" formatCells="0" formatRows="0" insertRows="0"/>
  <customSheetViews>
    <customSheetView guid="{5995A1A3-5354-4C1E-87A2-F9C01D64FBCF}" topLeftCell="A28">
      <selection activeCell="Q37" sqref="Q37"/>
      <pageMargins left="0.7" right="0.7" top="0.75" bottom="0.75" header="0.3" footer="0.3"/>
    </customSheetView>
  </customSheetViews>
  <mergeCells count="68">
    <mergeCell ref="B84:N87"/>
    <mergeCell ref="C48:N49"/>
    <mergeCell ref="C51:N52"/>
    <mergeCell ref="B62:N63"/>
    <mergeCell ref="B64:C66"/>
    <mergeCell ref="B67:C67"/>
    <mergeCell ref="D64:K66"/>
    <mergeCell ref="D67:K67"/>
    <mergeCell ref="B78:C78"/>
    <mergeCell ref="B79:C79"/>
    <mergeCell ref="B80:C80"/>
    <mergeCell ref="D78:H78"/>
    <mergeCell ref="I78:N78"/>
    <mergeCell ref="D79:H79"/>
    <mergeCell ref="I79:N79"/>
    <mergeCell ref="D80:H80"/>
    <mergeCell ref="I80:N80"/>
    <mergeCell ref="D76:H76"/>
    <mergeCell ref="I76:N76"/>
    <mergeCell ref="D77:H77"/>
    <mergeCell ref="I77:N77"/>
    <mergeCell ref="B73:N74"/>
    <mergeCell ref="B76:C76"/>
    <mergeCell ref="B77:C77"/>
    <mergeCell ref="E2:N2"/>
    <mergeCell ref="E3:N3"/>
    <mergeCell ref="C54:D56"/>
    <mergeCell ref="E54:N56"/>
    <mergeCell ref="J13:N13"/>
    <mergeCell ref="J14:N16"/>
    <mergeCell ref="J17:N22"/>
    <mergeCell ref="J41:N42"/>
    <mergeCell ref="H37:I40"/>
    <mergeCell ref="H41:I42"/>
    <mergeCell ref="J23:N26"/>
    <mergeCell ref="J27:N32"/>
    <mergeCell ref="J33:N36"/>
    <mergeCell ref="H33:I36"/>
    <mergeCell ref="L64:N66"/>
    <mergeCell ref="C57:D57"/>
    <mergeCell ref="E57:N57"/>
    <mergeCell ref="C58:D58"/>
    <mergeCell ref="E58:N58"/>
    <mergeCell ref="C59:D59"/>
    <mergeCell ref="E59:N59"/>
    <mergeCell ref="H43:I44"/>
    <mergeCell ref="J43:N44"/>
    <mergeCell ref="B33:G36"/>
    <mergeCell ref="B37:G40"/>
    <mergeCell ref="B41:G42"/>
    <mergeCell ref="B43:G44"/>
    <mergeCell ref="J37:N40"/>
    <mergeCell ref="L69:N69"/>
    <mergeCell ref="L67:N67"/>
    <mergeCell ref="L68:N68"/>
    <mergeCell ref="B68:C68"/>
    <mergeCell ref="B69:C69"/>
    <mergeCell ref="D68:K68"/>
    <mergeCell ref="D69:K69"/>
    <mergeCell ref="B7:N11"/>
    <mergeCell ref="B13:G16"/>
    <mergeCell ref="B17:G22"/>
    <mergeCell ref="B23:G26"/>
    <mergeCell ref="B27:G32"/>
    <mergeCell ref="H13:I16"/>
    <mergeCell ref="H17:I22"/>
    <mergeCell ref="H23:I26"/>
    <mergeCell ref="H27:I32"/>
  </mergeCells>
  <pageMargins left="0.70866141732283472" right="0.19685039370078741" top="0.47244094488188981" bottom="0.74803149606299213" header="0.31496062992125984" footer="0.31496062992125984"/>
  <headerFooter>
    <oddFooter>&amp;L&amp;"Arial,Regular"&amp;10SRC-&amp;A/0123/ACAP&amp;R&amp;"Arial,Regular"&amp;10Page &amp;P</oddFooter>
  </headerFooter>
  <rowBreaks count="1" manualBreakCount="1">
    <brk id="45" max="13" man="1"/>
  </rowBreaks>
  <drawing r:id="rId1"/>
  <legacyDrawing r:id="rId2"/>
  <mc:AlternateContent xmlns:mc="http://schemas.openxmlformats.org/markup-compatibility/2006">
    <mc:Choice Requires="x14">
      <controls>
        <mc:AlternateContent xmlns:mc="http://schemas.openxmlformats.org/markup-compatibility/2006">
          <mc:Choice Requires="x14">
            <control shapeId="27650" r:id="rId3" name="Check Box 2">
              <controlPr defaultSize="0" autoFill="0" autoLine="0" autoPict="0">
                <anchor moveWithCells="1">
                  <from>
                    <xdr:col>7</xdr:col>
                    <xdr:colOff>304800</xdr:colOff>
                    <xdr:row>16</xdr:row>
                    <xdr:rowOff>38100</xdr:rowOff>
                  </from>
                  <to>
                    <xdr:col>8</xdr:col>
                    <xdr:colOff>76200</xdr:colOff>
                    <xdr:row>17</xdr:row>
                    <xdr:rowOff>76200</xdr:rowOff>
                  </to>
                </anchor>
              </controlPr>
            </control>
          </mc:Choice>
        </mc:AlternateContent>
        <mc:AlternateContent xmlns:mc="http://schemas.openxmlformats.org/markup-compatibility/2006">
          <mc:Choice Requires="x14">
            <control shapeId="27651" r:id="rId4" name="Check Box 3">
              <controlPr defaultSize="0" autoFill="0" autoLine="0" autoPict="0">
                <anchor moveWithCells="1">
                  <from>
                    <xdr:col>7</xdr:col>
                    <xdr:colOff>304800</xdr:colOff>
                    <xdr:row>22</xdr:row>
                    <xdr:rowOff>57150</xdr:rowOff>
                  </from>
                  <to>
                    <xdr:col>8</xdr:col>
                    <xdr:colOff>76200</xdr:colOff>
                    <xdr:row>23</xdr:row>
                    <xdr:rowOff>95250</xdr:rowOff>
                  </to>
                </anchor>
              </controlPr>
            </control>
          </mc:Choice>
        </mc:AlternateContent>
        <mc:AlternateContent xmlns:mc="http://schemas.openxmlformats.org/markup-compatibility/2006">
          <mc:Choice Requires="x14">
            <control shapeId="27652" r:id="rId5" name="Check Box 4">
              <controlPr defaultSize="0" autoFill="0" autoLine="0" autoPict="0">
                <anchor moveWithCells="1">
                  <from>
                    <xdr:col>7</xdr:col>
                    <xdr:colOff>304800</xdr:colOff>
                    <xdr:row>26</xdr:row>
                    <xdr:rowOff>57150</xdr:rowOff>
                  </from>
                  <to>
                    <xdr:col>8</xdr:col>
                    <xdr:colOff>76200</xdr:colOff>
                    <xdr:row>27</xdr:row>
                    <xdr:rowOff>104775</xdr:rowOff>
                  </to>
                </anchor>
              </controlPr>
            </control>
          </mc:Choice>
        </mc:AlternateContent>
        <mc:AlternateContent xmlns:mc="http://schemas.openxmlformats.org/markup-compatibility/2006">
          <mc:Choice Requires="x14">
            <control shapeId="27653" r:id="rId6" name="Check Box 5">
              <controlPr defaultSize="0" autoFill="0" autoLine="0" autoPict="0">
                <anchor moveWithCells="1">
                  <from>
                    <xdr:col>7</xdr:col>
                    <xdr:colOff>304800</xdr:colOff>
                    <xdr:row>32</xdr:row>
                    <xdr:rowOff>76200</xdr:rowOff>
                  </from>
                  <to>
                    <xdr:col>8</xdr:col>
                    <xdr:colOff>76200</xdr:colOff>
                    <xdr:row>33</xdr:row>
                    <xdr:rowOff>123825</xdr:rowOff>
                  </to>
                </anchor>
              </controlPr>
            </control>
          </mc:Choice>
        </mc:AlternateContent>
        <mc:AlternateContent xmlns:mc="http://schemas.openxmlformats.org/markup-compatibility/2006">
          <mc:Choice Requires="x14">
            <control shapeId="27654" r:id="rId7" name="Check Box 6">
              <controlPr defaultSize="0" autoFill="0" autoLine="0" autoPict="0">
                <anchor moveWithCells="1">
                  <from>
                    <xdr:col>7</xdr:col>
                    <xdr:colOff>304800</xdr:colOff>
                    <xdr:row>36</xdr:row>
                    <xdr:rowOff>95250</xdr:rowOff>
                  </from>
                  <to>
                    <xdr:col>8</xdr:col>
                    <xdr:colOff>76200</xdr:colOff>
                    <xdr:row>37</xdr:row>
                    <xdr:rowOff>133350</xdr:rowOff>
                  </to>
                </anchor>
              </controlPr>
            </control>
          </mc:Choice>
        </mc:AlternateContent>
        <mc:AlternateContent xmlns:mc="http://schemas.openxmlformats.org/markup-compatibility/2006">
          <mc:Choice Requires="x14">
            <control shapeId="27655" r:id="rId8" name="Check Box 7">
              <controlPr defaultSize="0" autoFill="0" autoLine="0" autoPict="0">
                <anchor moveWithCells="1">
                  <from>
                    <xdr:col>7</xdr:col>
                    <xdr:colOff>304800</xdr:colOff>
                    <xdr:row>40</xdr:row>
                    <xdr:rowOff>95250</xdr:rowOff>
                  </from>
                  <to>
                    <xdr:col>8</xdr:col>
                    <xdr:colOff>76200</xdr:colOff>
                    <xdr:row>41</xdr:row>
                    <xdr:rowOff>133350</xdr:rowOff>
                  </to>
                </anchor>
              </controlPr>
            </control>
          </mc:Choice>
        </mc:AlternateContent>
        <mc:AlternateContent xmlns:mc="http://schemas.openxmlformats.org/markup-compatibility/2006">
          <mc:Choice Requires="x14">
            <control shapeId="27656" r:id="rId9" name="Check Box 8">
              <controlPr defaultSize="0" autoFill="0" autoLine="0" autoPict="0">
                <anchor moveWithCells="1">
                  <from>
                    <xdr:col>7</xdr:col>
                    <xdr:colOff>304800</xdr:colOff>
                    <xdr:row>42</xdr:row>
                    <xdr:rowOff>104775</xdr:rowOff>
                  </from>
                  <to>
                    <xdr:col>8</xdr:col>
                    <xdr:colOff>76200</xdr:colOff>
                    <xdr:row>43</xdr:row>
                    <xdr:rowOff>142875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BA215"/>
  <sheetViews>
    <sheetView showGridLines="0" topLeftCell="A76" zoomScale="85" zoomScaleNormal="85" zoomScaleSheetLayoutView="85" workbookViewId="0">
      <selection activeCell="M134" sqref="M134"/>
    </sheetView>
  </sheetViews>
  <sheetFormatPr defaultColWidth="8.85546875" defaultRowHeight="14.25" x14ac:dyDescent="0.2"/>
  <cols>
    <col min="1" max="3" width="5.7109375" style="2" customWidth="1"/>
    <col min="4" max="4" width="6.85546875" style="2" customWidth="1"/>
    <col min="5" max="6" width="5.7109375" style="2" customWidth="1"/>
    <col min="7" max="8" width="7.28515625" style="2" customWidth="1"/>
    <col min="9" max="9" width="5.7109375" style="2" customWidth="1"/>
    <col min="10" max="13" width="6.85546875" style="2" customWidth="1"/>
    <col min="14" max="14" width="12.85546875" style="2" customWidth="1"/>
    <col min="15" max="15" width="26.140625" style="2" hidden="1" customWidth="1"/>
    <col min="16" max="16" width="5.7109375" style="694" hidden="1" customWidth="1"/>
    <col min="17" max="17" width="14.42578125" style="694" hidden="1" customWidth="1"/>
    <col min="18" max="18" width="22" style="694" hidden="1" customWidth="1"/>
    <col min="19" max="19" width="13.85546875" style="694" hidden="1" customWidth="1"/>
    <col min="20" max="20" width="7.7109375" style="694" hidden="1" customWidth="1"/>
    <col min="21" max="21" width="14.5703125" style="694" hidden="1" customWidth="1"/>
    <col min="22" max="22" width="35" style="694" hidden="1" customWidth="1"/>
    <col min="23" max="26" width="8.85546875" style="694" hidden="1" customWidth="1"/>
    <col min="27" max="16384" width="8.85546875" style="2"/>
  </cols>
  <sheetData>
    <row r="1" spans="1:26" x14ac:dyDescent="0.2">
      <c r="A1" s="873" t="s">
        <v>1257</v>
      </c>
      <c r="B1" s="7"/>
      <c r="C1" s="7"/>
      <c r="D1" s="7"/>
      <c r="E1" s="7"/>
      <c r="F1" s="7"/>
      <c r="G1" s="7"/>
      <c r="H1" s="7"/>
      <c r="I1" s="7"/>
      <c r="J1" s="7"/>
      <c r="K1" s="7"/>
      <c r="L1" s="7"/>
      <c r="M1" s="7"/>
      <c r="N1" s="7"/>
      <c r="O1" s="721"/>
    </row>
    <row r="2" spans="1:26" x14ac:dyDescent="0.2">
      <c r="A2" s="873" t="s">
        <v>1256</v>
      </c>
      <c r="B2" s="7"/>
      <c r="C2" s="7"/>
      <c r="D2" s="7"/>
      <c r="E2" s="7"/>
      <c r="F2" s="7"/>
      <c r="G2" s="7"/>
      <c r="H2" s="7"/>
      <c r="I2" s="7"/>
      <c r="J2" s="7"/>
      <c r="K2" s="7"/>
      <c r="L2" s="7"/>
      <c r="M2" s="7"/>
      <c r="N2" s="7"/>
      <c r="O2" s="721"/>
    </row>
    <row r="3" spans="1:26" ht="15" x14ac:dyDescent="0.25">
      <c r="A3" s="740" t="s">
        <v>453</v>
      </c>
      <c r="B3" s="7"/>
      <c r="C3" s="7"/>
      <c r="D3" s="7"/>
      <c r="E3" s="7"/>
      <c r="F3" s="7"/>
      <c r="G3" s="7"/>
      <c r="H3" s="7"/>
      <c r="I3" s="7"/>
      <c r="J3" s="7"/>
      <c r="K3" s="7"/>
      <c r="L3" s="7"/>
      <c r="M3" s="7"/>
      <c r="N3" s="7"/>
      <c r="O3" s="721"/>
    </row>
    <row r="4" spans="1:26" ht="15" x14ac:dyDescent="0.2">
      <c r="A4" s="418" t="s">
        <v>376</v>
      </c>
      <c r="B4" s="418"/>
      <c r="C4" s="7"/>
      <c r="D4" s="7"/>
      <c r="E4" s="1712" t="str">
        <f>IF(ISBLANK('Sec 1 Entity Level'!E2),"",'Sec 1 Entity Level'!E2)</f>
        <v>Name of business</v>
      </c>
      <c r="F4" s="1712"/>
      <c r="G4" s="1712"/>
      <c r="H4" s="1712"/>
      <c r="I4" s="1712"/>
      <c r="J4" s="1712"/>
      <c r="K4" s="1712"/>
      <c r="L4" s="1712"/>
      <c r="M4" s="1712"/>
      <c r="N4" s="1712"/>
      <c r="O4" s="4"/>
      <c r="P4" s="714"/>
      <c r="U4" s="715"/>
      <c r="V4" s="715"/>
      <c r="W4" s="715"/>
      <c r="X4" s="715"/>
      <c r="Y4" s="715"/>
    </row>
    <row r="5" spans="1:26" ht="15" x14ac:dyDescent="0.2">
      <c r="A5" s="418" t="s">
        <v>377</v>
      </c>
      <c r="B5" s="418"/>
      <c r="C5" s="7"/>
      <c r="D5" s="7"/>
      <c r="E5" s="1561" t="str">
        <f>IF(ISBLANK('Sec 1 Entity Level'!E3),"",'Sec 1 Entity Level'!E3)</f>
        <v>Tax reference number</v>
      </c>
      <c r="F5" s="1561"/>
      <c r="G5" s="1561"/>
      <c r="H5" s="1561"/>
      <c r="I5" s="1561"/>
      <c r="J5" s="1561"/>
      <c r="K5" s="1561"/>
      <c r="L5" s="1561"/>
      <c r="M5" s="1561"/>
      <c r="N5" s="1561"/>
      <c r="O5" s="4"/>
      <c r="P5" s="714"/>
      <c r="U5" s="715"/>
      <c r="V5" s="715"/>
      <c r="W5" s="715"/>
      <c r="X5" s="715"/>
      <c r="Y5" s="715"/>
    </row>
    <row r="6" spans="1:26" ht="7.5" customHeight="1" x14ac:dyDescent="0.2">
      <c r="A6" s="418"/>
      <c r="B6" s="418"/>
      <c r="C6" s="7"/>
      <c r="D6" s="7"/>
      <c r="E6" s="4"/>
      <c r="F6" s="4"/>
      <c r="G6" s="4"/>
      <c r="H6" s="4"/>
      <c r="I6" s="4"/>
      <c r="J6" s="4"/>
      <c r="K6" s="4"/>
      <c r="L6" s="4"/>
      <c r="M6" s="4"/>
      <c r="N6" s="4"/>
      <c r="O6" s="4"/>
      <c r="P6" s="714"/>
      <c r="U6" s="715"/>
      <c r="V6" s="715"/>
      <c r="W6" s="715"/>
      <c r="X6" s="715"/>
      <c r="Y6" s="715"/>
    </row>
    <row r="7" spans="1:26" s="7" customFormat="1" ht="16.5" x14ac:dyDescent="0.3">
      <c r="M7" s="741"/>
      <c r="P7" s="698"/>
      <c r="Q7" s="698"/>
      <c r="R7" s="698"/>
      <c r="S7" s="720"/>
      <c r="T7" s="698"/>
      <c r="U7" s="698"/>
      <c r="V7" s="698"/>
      <c r="W7" s="698"/>
      <c r="X7" s="698"/>
      <c r="Y7" s="698"/>
      <c r="Z7" s="698"/>
    </row>
    <row r="8" spans="1:26" s="7" customFormat="1" ht="16.5" x14ac:dyDescent="0.3">
      <c r="A8" s="802" t="s">
        <v>378</v>
      </c>
      <c r="B8" s="738"/>
      <c r="C8" s="738"/>
      <c r="D8" s="738"/>
      <c r="E8" s="738"/>
      <c r="F8" s="738"/>
      <c r="G8" s="738"/>
      <c r="H8" s="742"/>
      <c r="I8" s="738"/>
      <c r="J8" s="738"/>
      <c r="K8" s="738"/>
      <c r="L8" s="743"/>
      <c r="M8" s="744" t="s">
        <v>381</v>
      </c>
      <c r="N8" s="745" t="s">
        <v>365</v>
      </c>
      <c r="P8" s="699"/>
      <c r="Q8" s="699" t="s">
        <v>406</v>
      </c>
      <c r="R8" s="699" t="s">
        <v>522</v>
      </c>
      <c r="S8" s="698"/>
      <c r="T8" s="698"/>
      <c r="U8" s="698"/>
      <c r="V8" s="698"/>
      <c r="W8" s="698"/>
      <c r="X8" s="698"/>
      <c r="Y8" s="698"/>
      <c r="Z8" s="698"/>
    </row>
    <row r="9" spans="1:26" s="7" customFormat="1" x14ac:dyDescent="0.2">
      <c r="A9" s="803" t="s">
        <v>128</v>
      </c>
      <c r="M9" s="746"/>
      <c r="N9" s="476"/>
      <c r="P9" s="699"/>
      <c r="Q9" s="699"/>
      <c r="R9" s="699"/>
      <c r="S9" s="698"/>
      <c r="T9" s="698"/>
      <c r="U9" s="698"/>
      <c r="V9" s="698"/>
      <c r="W9" s="698"/>
      <c r="X9" s="698"/>
      <c r="Y9" s="698"/>
      <c r="Z9" s="698"/>
    </row>
    <row r="10" spans="1:26" s="7" customFormat="1" x14ac:dyDescent="0.2">
      <c r="A10" s="747" t="s">
        <v>382</v>
      </c>
      <c r="B10" s="1341" t="s">
        <v>1062</v>
      </c>
      <c r="C10" s="1341"/>
      <c r="D10" s="1341"/>
      <c r="E10" s="1341"/>
      <c r="F10" s="1341"/>
      <c r="G10" s="1341"/>
      <c r="H10" s="1341"/>
      <c r="I10" s="1341"/>
      <c r="J10" s="1341"/>
      <c r="K10" s="1341"/>
      <c r="L10" s="1941"/>
      <c r="M10" s="748">
        <f>'Sec 1 Entity Level'!J17</f>
        <v>0</v>
      </c>
      <c r="N10" s="476"/>
      <c r="P10" s="699"/>
      <c r="Q10" s="699" t="str">
        <f>IF(M10&gt;=0.6,"Y","N")</f>
        <v>N</v>
      </c>
      <c r="R10" s="699" t="str">
        <f>IF(M10&gt;=0.8,"Y","N")</f>
        <v>N</v>
      </c>
      <c r="S10" s="698"/>
      <c r="T10" s="698"/>
      <c r="U10" s="698"/>
      <c r="V10" s="698"/>
      <c r="W10" s="698"/>
      <c r="X10" s="698"/>
      <c r="Y10" s="698"/>
      <c r="Z10" s="698"/>
    </row>
    <row r="11" spans="1:26" s="7" customFormat="1" x14ac:dyDescent="0.2">
      <c r="A11" s="747"/>
      <c r="B11" s="799"/>
      <c r="C11" s="799"/>
      <c r="D11" s="799"/>
      <c r="E11" s="799"/>
      <c r="F11" s="799"/>
      <c r="G11" s="799"/>
      <c r="H11" s="799"/>
      <c r="I11" s="799"/>
      <c r="J11" s="799"/>
      <c r="K11" s="799"/>
      <c r="L11" s="799"/>
      <c r="M11" s="748"/>
      <c r="N11" s="476"/>
      <c r="P11" s="699"/>
      <c r="Q11" s="699"/>
      <c r="R11" s="699"/>
      <c r="S11" s="698"/>
      <c r="T11" s="698"/>
      <c r="U11" s="698"/>
      <c r="V11" s="698"/>
      <c r="W11" s="698"/>
      <c r="X11" s="698"/>
      <c r="Y11" s="698"/>
      <c r="Z11" s="698"/>
    </row>
    <row r="12" spans="1:26" s="7" customFormat="1" x14ac:dyDescent="0.2">
      <c r="A12" s="749" t="s">
        <v>383</v>
      </c>
      <c r="B12" s="1702" t="s">
        <v>785</v>
      </c>
      <c r="C12" s="1702"/>
      <c r="D12" s="1702"/>
      <c r="E12" s="1702"/>
      <c r="F12" s="1702"/>
      <c r="G12" s="1702"/>
      <c r="H12" s="1702"/>
      <c r="I12" s="1702"/>
      <c r="J12" s="1702"/>
      <c r="K12" s="1702"/>
      <c r="L12" s="1924"/>
      <c r="M12" s="748">
        <f>'Sec 1 Entity Level'!J28</f>
        <v>0</v>
      </c>
      <c r="N12" s="476"/>
      <c r="P12" s="699"/>
      <c r="Q12" s="699" t="str">
        <f>IF(M12&gt;=0.6,"Y","N")</f>
        <v>N</v>
      </c>
      <c r="R12" s="699" t="str">
        <f t="shared" ref="R12:R73" si="0">IF(M12&gt;=0.8,"Y","N")</f>
        <v>N</v>
      </c>
      <c r="S12" s="698"/>
      <c r="T12" s="698"/>
      <c r="U12" s="698"/>
      <c r="V12" s="698"/>
      <c r="W12" s="698"/>
      <c r="X12" s="698"/>
      <c r="Y12" s="698"/>
      <c r="Z12" s="698"/>
    </row>
    <row r="13" spans="1:26" s="7" customFormat="1" x14ac:dyDescent="0.2">
      <c r="A13" s="749"/>
      <c r="B13" s="1702"/>
      <c r="C13" s="1702"/>
      <c r="D13" s="1702"/>
      <c r="E13" s="1702"/>
      <c r="F13" s="1702"/>
      <c r="G13" s="1702"/>
      <c r="H13" s="1702"/>
      <c r="I13" s="1702"/>
      <c r="J13" s="1702"/>
      <c r="K13" s="1702"/>
      <c r="L13" s="1924"/>
      <c r="M13" s="748"/>
      <c r="N13" s="476"/>
      <c r="P13" s="699"/>
      <c r="Q13" s="699"/>
      <c r="R13" s="699"/>
      <c r="S13" s="698"/>
      <c r="T13" s="698"/>
      <c r="U13" s="698"/>
      <c r="V13" s="698"/>
      <c r="W13" s="698"/>
      <c r="X13" s="698"/>
      <c r="Y13" s="698"/>
      <c r="Z13" s="698"/>
    </row>
    <row r="14" spans="1:26" s="7" customFormat="1" x14ac:dyDescent="0.2">
      <c r="A14" s="749"/>
      <c r="B14" s="798"/>
      <c r="C14" s="798"/>
      <c r="D14" s="798"/>
      <c r="E14" s="798"/>
      <c r="F14" s="798"/>
      <c r="G14" s="798"/>
      <c r="H14" s="798"/>
      <c r="I14" s="798"/>
      <c r="J14" s="798"/>
      <c r="K14" s="798"/>
      <c r="L14" s="800"/>
      <c r="M14" s="748"/>
      <c r="N14" s="476"/>
      <c r="P14" s="699"/>
      <c r="Q14" s="699"/>
      <c r="R14" s="699"/>
      <c r="S14" s="698"/>
      <c r="T14" s="698"/>
      <c r="U14" s="698"/>
      <c r="V14" s="698"/>
      <c r="W14" s="698"/>
      <c r="X14" s="698"/>
      <c r="Y14" s="698"/>
      <c r="Z14" s="698"/>
    </row>
    <row r="15" spans="1:26" s="7" customFormat="1" x14ac:dyDescent="0.2">
      <c r="A15" s="750" t="s">
        <v>393</v>
      </c>
      <c r="B15" s="1702" t="s">
        <v>196</v>
      </c>
      <c r="C15" s="1702"/>
      <c r="D15" s="1702"/>
      <c r="E15" s="1702"/>
      <c r="F15" s="1702"/>
      <c r="G15" s="1702"/>
      <c r="H15" s="1702"/>
      <c r="I15" s="1702"/>
      <c r="J15" s="1702"/>
      <c r="K15" s="1702"/>
      <c r="L15" s="1924"/>
      <c r="M15" s="748">
        <f>'Sec 1 Entity Level'!J50</f>
        <v>0</v>
      </c>
      <c r="N15" s="476"/>
      <c r="P15" s="699"/>
      <c r="Q15" s="699" t="str">
        <f>IF(M15&gt;=0.6,"Y","N")</f>
        <v>N</v>
      </c>
      <c r="R15" s="699" t="str">
        <f t="shared" si="0"/>
        <v>N</v>
      </c>
      <c r="S15" s="698"/>
      <c r="T15" s="698"/>
      <c r="U15" s="698"/>
      <c r="V15" s="698"/>
      <c r="W15" s="698"/>
      <c r="X15" s="698"/>
      <c r="Y15" s="698"/>
      <c r="Z15" s="698"/>
    </row>
    <row r="16" spans="1:26" s="7" customFormat="1" x14ac:dyDescent="0.2">
      <c r="A16" s="750"/>
      <c r="B16" s="1702"/>
      <c r="C16" s="1702"/>
      <c r="D16" s="1702"/>
      <c r="E16" s="1702"/>
      <c r="F16" s="1702"/>
      <c r="G16" s="1702"/>
      <c r="H16" s="1702"/>
      <c r="I16" s="1702"/>
      <c r="J16" s="1702"/>
      <c r="K16" s="1702"/>
      <c r="L16" s="1924"/>
      <c r="M16" s="748"/>
      <c r="N16" s="476"/>
      <c r="P16" s="699"/>
      <c r="Q16" s="699"/>
      <c r="R16" s="699"/>
      <c r="S16" s="698"/>
      <c r="T16" s="698"/>
      <c r="U16" s="698"/>
      <c r="V16" s="698"/>
      <c r="W16" s="698"/>
      <c r="X16" s="698"/>
      <c r="Y16" s="698"/>
      <c r="Z16" s="698"/>
    </row>
    <row r="17" spans="1:26" s="7" customFormat="1" x14ac:dyDescent="0.2">
      <c r="A17" s="749"/>
      <c r="B17" s="1702"/>
      <c r="C17" s="1702"/>
      <c r="D17" s="1702"/>
      <c r="E17" s="1702"/>
      <c r="F17" s="1702"/>
      <c r="G17" s="1702"/>
      <c r="H17" s="1702"/>
      <c r="I17" s="1702"/>
      <c r="J17" s="1702"/>
      <c r="K17" s="1702"/>
      <c r="L17" s="1924"/>
      <c r="M17" s="748"/>
      <c r="N17" s="476"/>
      <c r="P17" s="699"/>
      <c r="Q17" s="699"/>
      <c r="R17" s="699"/>
      <c r="S17" s="698"/>
      <c r="T17" s="698"/>
      <c r="U17" s="698"/>
      <c r="V17" s="698"/>
      <c r="W17" s="698"/>
      <c r="X17" s="698"/>
      <c r="Y17" s="698"/>
      <c r="Z17" s="698"/>
    </row>
    <row r="18" spans="1:26" s="7" customFormat="1" x14ac:dyDescent="0.2">
      <c r="A18" s="749"/>
      <c r="B18" s="798"/>
      <c r="C18" s="798"/>
      <c r="D18" s="798"/>
      <c r="E18" s="798"/>
      <c r="F18" s="798"/>
      <c r="G18" s="798"/>
      <c r="H18" s="798"/>
      <c r="I18" s="798"/>
      <c r="J18" s="798"/>
      <c r="K18" s="798"/>
      <c r="L18" s="800"/>
      <c r="M18" s="748"/>
      <c r="N18" s="476"/>
      <c r="P18" s="699"/>
      <c r="Q18" s="699"/>
      <c r="R18" s="699"/>
      <c r="S18" s="698"/>
      <c r="T18" s="698"/>
      <c r="U18" s="698"/>
      <c r="V18" s="698"/>
      <c r="W18" s="698"/>
      <c r="X18" s="698"/>
      <c r="Y18" s="698"/>
      <c r="Z18" s="698"/>
    </row>
    <row r="19" spans="1:26" s="7" customFormat="1" x14ac:dyDescent="0.2">
      <c r="A19" s="749" t="s">
        <v>384</v>
      </c>
      <c r="B19" s="1386" t="s">
        <v>984</v>
      </c>
      <c r="C19" s="1386"/>
      <c r="D19" s="1386"/>
      <c r="E19" s="1386"/>
      <c r="F19" s="1386"/>
      <c r="G19" s="1386"/>
      <c r="H19" s="1386"/>
      <c r="I19" s="1386"/>
      <c r="J19" s="1386"/>
      <c r="K19" s="1386"/>
      <c r="L19" s="1923"/>
      <c r="M19" s="748">
        <f>'Sec 1 Entity Level'!J109</f>
        <v>0</v>
      </c>
      <c r="N19" s="476"/>
      <c r="P19" s="699"/>
      <c r="Q19" s="699" t="str">
        <f>IF(M19&gt;=0.6,"Y","N")</f>
        <v>N</v>
      </c>
      <c r="R19" s="699" t="str">
        <f t="shared" si="0"/>
        <v>N</v>
      </c>
      <c r="S19" s="698"/>
      <c r="T19" s="698"/>
      <c r="U19" s="698"/>
      <c r="V19" s="698"/>
      <c r="W19" s="698"/>
      <c r="X19" s="698"/>
      <c r="Y19" s="698"/>
      <c r="Z19" s="698"/>
    </row>
    <row r="20" spans="1:26" s="7" customFormat="1" x14ac:dyDescent="0.2">
      <c r="A20" s="749"/>
      <c r="B20" s="1386"/>
      <c r="C20" s="1386"/>
      <c r="D20" s="1386"/>
      <c r="E20" s="1386"/>
      <c r="F20" s="1386"/>
      <c r="G20" s="1386"/>
      <c r="H20" s="1386"/>
      <c r="I20" s="1386"/>
      <c r="J20" s="1386"/>
      <c r="K20" s="1386"/>
      <c r="L20" s="1923"/>
      <c r="M20" s="748"/>
      <c r="N20" s="476"/>
      <c r="P20" s="699"/>
      <c r="Q20" s="699"/>
      <c r="R20" s="699"/>
      <c r="S20" s="698"/>
      <c r="T20" s="698"/>
      <c r="U20" s="698"/>
      <c r="V20" s="698"/>
      <c r="W20" s="698"/>
      <c r="X20" s="698"/>
      <c r="Y20" s="698"/>
      <c r="Z20" s="698"/>
    </row>
    <row r="21" spans="1:26" s="7" customFormat="1" x14ac:dyDescent="0.2">
      <c r="A21" s="749"/>
      <c r="B21" s="1386"/>
      <c r="C21" s="1386"/>
      <c r="D21" s="1386"/>
      <c r="E21" s="1386"/>
      <c r="F21" s="1386"/>
      <c r="G21" s="1386"/>
      <c r="H21" s="1386"/>
      <c r="I21" s="1386"/>
      <c r="J21" s="1386"/>
      <c r="K21" s="1386"/>
      <c r="L21" s="1923"/>
      <c r="M21" s="748"/>
      <c r="N21" s="476"/>
      <c r="P21" s="699"/>
      <c r="Q21" s="699"/>
      <c r="R21" s="699"/>
      <c r="S21" s="698"/>
      <c r="T21" s="698"/>
      <c r="U21" s="698"/>
      <c r="V21" s="698"/>
      <c r="W21" s="698"/>
      <c r="X21" s="698"/>
      <c r="Y21" s="698"/>
      <c r="Z21" s="698"/>
    </row>
    <row r="22" spans="1:26" s="7" customFormat="1" x14ac:dyDescent="0.2">
      <c r="A22" s="749"/>
      <c r="B22" s="798"/>
      <c r="C22" s="798"/>
      <c r="D22" s="798"/>
      <c r="E22" s="798"/>
      <c r="F22" s="798"/>
      <c r="G22" s="798"/>
      <c r="H22" s="798"/>
      <c r="I22" s="798"/>
      <c r="J22" s="798"/>
      <c r="K22" s="798"/>
      <c r="L22" s="798"/>
      <c r="M22" s="748"/>
      <c r="N22" s="476"/>
      <c r="P22" s="699"/>
      <c r="Q22" s="699"/>
      <c r="R22" s="699"/>
      <c r="S22" s="698"/>
      <c r="T22" s="698"/>
      <c r="U22" s="698"/>
      <c r="V22" s="698"/>
      <c r="W22" s="698"/>
      <c r="X22" s="698"/>
      <c r="Y22" s="698"/>
      <c r="Z22" s="698"/>
    </row>
    <row r="23" spans="1:26" s="7" customFormat="1" x14ac:dyDescent="0.2">
      <c r="A23" s="803" t="s">
        <v>307</v>
      </c>
      <c r="B23" s="395"/>
      <c r="C23" s="395"/>
      <c r="D23" s="395"/>
      <c r="E23" s="395"/>
      <c r="F23" s="395"/>
      <c r="G23" s="395"/>
      <c r="H23" s="395"/>
      <c r="I23" s="395"/>
      <c r="J23" s="395"/>
      <c r="K23" s="395"/>
      <c r="L23" s="395"/>
      <c r="M23" s="748"/>
      <c r="N23" s="476"/>
      <c r="P23" s="699"/>
      <c r="Q23" s="699"/>
      <c r="R23" s="699"/>
      <c r="S23" s="698"/>
      <c r="T23" s="698"/>
      <c r="U23" s="698"/>
      <c r="V23" s="698"/>
      <c r="W23" s="698"/>
      <c r="X23" s="698"/>
      <c r="Y23" s="698"/>
      <c r="Z23" s="698"/>
    </row>
    <row r="24" spans="1:26" s="7" customFormat="1" x14ac:dyDescent="0.2">
      <c r="A24" s="749" t="s">
        <v>385</v>
      </c>
      <c r="B24" s="1944" t="s">
        <v>143</v>
      </c>
      <c r="C24" s="1944"/>
      <c r="D24" s="1944"/>
      <c r="E24" s="1944"/>
      <c r="F24" s="1944"/>
      <c r="G24" s="1944"/>
      <c r="H24" s="1944"/>
      <c r="I24" s="1944"/>
      <c r="J24" s="1944"/>
      <c r="K24" s="1944"/>
      <c r="L24" s="1945"/>
      <c r="M24" s="748">
        <f>'Sec 1 Entity Level'!J133</f>
        <v>0</v>
      </c>
      <c r="N24" s="476"/>
      <c r="P24" s="699"/>
      <c r="Q24" s="699" t="str">
        <f>IF(M24&gt;=0.6,"Y","N")</f>
        <v>N</v>
      </c>
      <c r="R24" s="699" t="str">
        <f t="shared" si="0"/>
        <v>N</v>
      </c>
      <c r="S24" s="698"/>
      <c r="T24" s="698"/>
      <c r="U24" s="698"/>
      <c r="V24" s="698"/>
      <c r="W24" s="698"/>
      <c r="X24" s="698"/>
      <c r="Y24" s="698"/>
      <c r="Z24" s="698"/>
    </row>
    <row r="25" spans="1:26" s="7" customFormat="1" x14ac:dyDescent="0.2">
      <c r="A25" s="749"/>
      <c r="B25" s="799"/>
      <c r="C25" s="799"/>
      <c r="D25" s="799"/>
      <c r="E25" s="799"/>
      <c r="F25" s="799"/>
      <c r="G25" s="799"/>
      <c r="H25" s="799"/>
      <c r="I25" s="799"/>
      <c r="J25" s="799"/>
      <c r="K25" s="799"/>
      <c r="L25" s="799"/>
      <c r="M25" s="748"/>
      <c r="N25" s="476"/>
      <c r="P25" s="699"/>
      <c r="Q25" s="699"/>
      <c r="R25" s="699"/>
      <c r="S25" s="698"/>
      <c r="T25" s="698"/>
      <c r="U25" s="698"/>
      <c r="V25" s="698"/>
      <c r="W25" s="698"/>
      <c r="X25" s="698"/>
      <c r="Y25" s="698"/>
      <c r="Z25" s="698"/>
    </row>
    <row r="26" spans="1:26" s="7" customFormat="1" x14ac:dyDescent="0.2">
      <c r="A26" s="803" t="s">
        <v>379</v>
      </c>
      <c r="B26" s="395"/>
      <c r="C26" s="395"/>
      <c r="D26" s="395"/>
      <c r="E26" s="395"/>
      <c r="F26" s="395"/>
      <c r="G26" s="395"/>
      <c r="H26" s="395"/>
      <c r="I26" s="395"/>
      <c r="J26" s="395"/>
      <c r="K26" s="395"/>
      <c r="L26" s="395"/>
      <c r="M26" s="748"/>
      <c r="N26" s="476"/>
      <c r="P26" s="699"/>
      <c r="Q26" s="699"/>
      <c r="R26" s="699"/>
      <c r="S26" s="698"/>
      <c r="T26" s="698"/>
      <c r="U26" s="698"/>
      <c r="V26" s="698"/>
      <c r="W26" s="698"/>
      <c r="X26" s="698"/>
      <c r="Y26" s="698"/>
      <c r="Z26" s="698"/>
    </row>
    <row r="27" spans="1:26" s="7" customFormat="1" x14ac:dyDescent="0.2">
      <c r="A27" s="749" t="s">
        <v>386</v>
      </c>
      <c r="B27" s="1386" t="s">
        <v>991</v>
      </c>
      <c r="C27" s="1386"/>
      <c r="D27" s="1386"/>
      <c r="E27" s="1386"/>
      <c r="F27" s="1386"/>
      <c r="G27" s="1386"/>
      <c r="H27" s="1386"/>
      <c r="I27" s="1386"/>
      <c r="J27" s="1386"/>
      <c r="K27" s="1386"/>
      <c r="L27" s="1923"/>
      <c r="M27" s="748">
        <f>'Sec 1 Entity Level'!J180</f>
        <v>0</v>
      </c>
      <c r="N27" s="476"/>
      <c r="P27" s="699"/>
      <c r="Q27" s="699" t="str">
        <f>IF(M27&gt;=0.6,"Y","N")</f>
        <v>N</v>
      </c>
      <c r="R27" s="699" t="str">
        <f t="shared" si="0"/>
        <v>N</v>
      </c>
      <c r="S27" s="698"/>
      <c r="T27" s="698"/>
      <c r="U27" s="698"/>
      <c r="V27" s="698"/>
      <c r="W27" s="698"/>
      <c r="X27" s="698"/>
      <c r="Y27" s="698"/>
      <c r="Z27" s="698"/>
    </row>
    <row r="28" spans="1:26" s="7" customFormat="1" x14ac:dyDescent="0.2">
      <c r="A28" s="749"/>
      <c r="B28" s="1386"/>
      <c r="C28" s="1386"/>
      <c r="D28" s="1386"/>
      <c r="E28" s="1386"/>
      <c r="F28" s="1386"/>
      <c r="G28" s="1386"/>
      <c r="H28" s="1386"/>
      <c r="I28" s="1386"/>
      <c r="J28" s="1386"/>
      <c r="K28" s="1386"/>
      <c r="L28" s="1923"/>
      <c r="M28" s="748"/>
      <c r="N28" s="476"/>
      <c r="P28" s="699"/>
      <c r="Q28" s="699"/>
      <c r="R28" s="699"/>
      <c r="S28" s="698"/>
      <c r="T28" s="698"/>
      <c r="U28" s="698"/>
      <c r="V28" s="698"/>
      <c r="W28" s="698"/>
      <c r="X28" s="698"/>
      <c r="Y28" s="698"/>
      <c r="Z28" s="698"/>
    </row>
    <row r="29" spans="1:26" s="7" customFormat="1" x14ac:dyDescent="0.2">
      <c r="A29" s="749"/>
      <c r="B29" s="1386"/>
      <c r="C29" s="1386"/>
      <c r="D29" s="1386"/>
      <c r="E29" s="1386"/>
      <c r="F29" s="1386"/>
      <c r="G29" s="1386"/>
      <c r="H29" s="1386"/>
      <c r="I29" s="1386"/>
      <c r="J29" s="1386"/>
      <c r="K29" s="1386"/>
      <c r="L29" s="1923"/>
      <c r="M29" s="748"/>
      <c r="N29" s="476"/>
      <c r="P29" s="699"/>
      <c r="Q29" s="699"/>
      <c r="R29" s="699"/>
      <c r="S29" s="698"/>
      <c r="T29" s="698"/>
      <c r="U29" s="698"/>
      <c r="V29" s="698"/>
      <c r="W29" s="698"/>
      <c r="X29" s="698"/>
      <c r="Y29" s="698"/>
      <c r="Z29" s="698"/>
    </row>
    <row r="30" spans="1:26" s="7" customFormat="1" x14ac:dyDescent="0.2">
      <c r="A30" s="749"/>
      <c r="B30" s="798"/>
      <c r="C30" s="798"/>
      <c r="D30" s="798"/>
      <c r="E30" s="798"/>
      <c r="F30" s="798"/>
      <c r="G30" s="798"/>
      <c r="H30" s="798"/>
      <c r="I30" s="798"/>
      <c r="J30" s="798"/>
      <c r="K30" s="798"/>
      <c r="L30" s="798"/>
      <c r="M30" s="748"/>
      <c r="N30" s="476"/>
      <c r="P30" s="699"/>
      <c r="Q30" s="699"/>
      <c r="R30" s="699"/>
      <c r="S30" s="698"/>
      <c r="T30" s="698"/>
      <c r="U30" s="698"/>
      <c r="V30" s="698"/>
      <c r="W30" s="698"/>
      <c r="X30" s="698"/>
      <c r="Y30" s="698"/>
      <c r="Z30" s="698"/>
    </row>
    <row r="31" spans="1:26" s="7" customFormat="1" x14ac:dyDescent="0.2">
      <c r="A31" s="803" t="s">
        <v>308</v>
      </c>
      <c r="B31" s="395"/>
      <c r="C31" s="395"/>
      <c r="D31" s="395"/>
      <c r="E31" s="395"/>
      <c r="F31" s="395"/>
      <c r="G31" s="395"/>
      <c r="H31" s="395"/>
      <c r="I31" s="395"/>
      <c r="J31" s="395"/>
      <c r="K31" s="395"/>
      <c r="L31" s="395"/>
      <c r="M31" s="748"/>
      <c r="N31" s="476"/>
      <c r="P31" s="699"/>
      <c r="Q31" s="699"/>
      <c r="R31" s="699"/>
      <c r="S31" s="698"/>
      <c r="T31" s="698"/>
      <c r="U31" s="698"/>
      <c r="V31" s="698"/>
      <c r="W31" s="698"/>
      <c r="X31" s="698"/>
      <c r="Y31" s="698"/>
      <c r="Z31" s="698"/>
    </row>
    <row r="32" spans="1:26" s="7" customFormat="1" x14ac:dyDescent="0.2">
      <c r="A32" s="749" t="s">
        <v>387</v>
      </c>
      <c r="B32" s="1702" t="s">
        <v>390</v>
      </c>
      <c r="C32" s="1702"/>
      <c r="D32" s="1702"/>
      <c r="E32" s="1702"/>
      <c r="F32" s="1702"/>
      <c r="G32" s="1702"/>
      <c r="H32" s="1702"/>
      <c r="I32" s="1702"/>
      <c r="J32" s="1702"/>
      <c r="K32" s="1702"/>
      <c r="L32" s="1924"/>
      <c r="M32" s="748">
        <f>'Sec 1 Entity Level'!J231</f>
        <v>0</v>
      </c>
      <c r="N32" s="476"/>
      <c r="P32" s="699"/>
      <c r="Q32" s="699" t="str">
        <f>IF(M32&gt;=0.6,"Y","N")</f>
        <v>N</v>
      </c>
      <c r="R32" s="699" t="str">
        <f t="shared" si="0"/>
        <v>N</v>
      </c>
      <c r="S32" s="698"/>
      <c r="T32" s="698"/>
      <c r="U32" s="698"/>
      <c r="V32" s="698"/>
      <c r="W32" s="698"/>
      <c r="X32" s="698"/>
      <c r="Y32" s="698"/>
      <c r="Z32" s="698"/>
    </row>
    <row r="33" spans="1:26" s="7" customFormat="1" x14ac:dyDescent="0.2">
      <c r="A33" s="749"/>
      <c r="B33" s="1702"/>
      <c r="C33" s="1702"/>
      <c r="D33" s="1702"/>
      <c r="E33" s="1702"/>
      <c r="F33" s="1702"/>
      <c r="G33" s="1702"/>
      <c r="H33" s="1702"/>
      <c r="I33" s="1702"/>
      <c r="J33" s="1702"/>
      <c r="K33" s="1702"/>
      <c r="L33" s="1924"/>
      <c r="M33" s="748"/>
      <c r="N33" s="476"/>
      <c r="P33" s="699"/>
      <c r="Q33" s="699"/>
      <c r="R33" s="699"/>
      <c r="S33" s="698"/>
      <c r="T33" s="698"/>
      <c r="U33" s="698"/>
      <c r="V33" s="698"/>
      <c r="W33" s="698"/>
      <c r="X33" s="698"/>
      <c r="Y33" s="698"/>
      <c r="Z33" s="698"/>
    </row>
    <row r="34" spans="1:26" s="7" customFormat="1" x14ac:dyDescent="0.2">
      <c r="A34" s="749"/>
      <c r="B34" s="798"/>
      <c r="C34" s="798"/>
      <c r="D34" s="798"/>
      <c r="E34" s="798"/>
      <c r="F34" s="798"/>
      <c r="G34" s="798"/>
      <c r="H34" s="798"/>
      <c r="I34" s="798"/>
      <c r="J34" s="798"/>
      <c r="K34" s="798"/>
      <c r="L34" s="798"/>
      <c r="M34" s="748"/>
      <c r="N34" s="476"/>
      <c r="P34" s="699"/>
      <c r="Q34" s="699"/>
      <c r="R34" s="699"/>
      <c r="S34" s="698"/>
      <c r="T34" s="698"/>
      <c r="U34" s="698"/>
      <c r="V34" s="698"/>
      <c r="W34" s="698"/>
      <c r="X34" s="698"/>
      <c r="Y34" s="698"/>
      <c r="Z34" s="698"/>
    </row>
    <row r="35" spans="1:26" s="7" customFormat="1" x14ac:dyDescent="0.2">
      <c r="A35" s="803" t="s">
        <v>380</v>
      </c>
      <c r="B35" s="395"/>
      <c r="C35" s="395"/>
      <c r="D35" s="395"/>
      <c r="E35" s="395"/>
      <c r="F35" s="395"/>
      <c r="G35" s="395"/>
      <c r="H35" s="395"/>
      <c r="I35" s="395"/>
      <c r="J35" s="395"/>
      <c r="K35" s="395"/>
      <c r="L35" s="395"/>
      <c r="M35" s="748"/>
      <c r="N35" s="476"/>
      <c r="P35" s="699"/>
      <c r="Q35" s="699"/>
      <c r="R35" s="699"/>
      <c r="S35" s="698"/>
      <c r="T35" s="698"/>
      <c r="U35" s="698"/>
      <c r="V35" s="698"/>
      <c r="W35" s="698"/>
      <c r="X35" s="698"/>
      <c r="Y35" s="698"/>
      <c r="Z35" s="698"/>
    </row>
    <row r="36" spans="1:26" s="7" customFormat="1" x14ac:dyDescent="0.2">
      <c r="A36" s="749" t="s">
        <v>388</v>
      </c>
      <c r="B36" s="1702" t="s">
        <v>391</v>
      </c>
      <c r="C36" s="1702"/>
      <c r="D36" s="1702"/>
      <c r="E36" s="1702"/>
      <c r="F36" s="1702"/>
      <c r="G36" s="1702"/>
      <c r="H36" s="1702"/>
      <c r="I36" s="1702"/>
      <c r="J36" s="1702"/>
      <c r="K36" s="1702"/>
      <c r="L36" s="1924"/>
      <c r="M36" s="748">
        <f>'Sec 1 Entity Level'!J258</f>
        <v>0</v>
      </c>
      <c r="N36" s="476"/>
      <c r="P36" s="699"/>
      <c r="Q36" s="699" t="str">
        <f>IF(M36&gt;=0.6,"Y","N")</f>
        <v>N</v>
      </c>
      <c r="R36" s="699" t="str">
        <f t="shared" si="0"/>
        <v>N</v>
      </c>
      <c r="S36" s="698"/>
      <c r="T36" s="698"/>
      <c r="U36" s="698"/>
      <c r="V36" s="698"/>
      <c r="W36" s="698"/>
      <c r="X36" s="698"/>
      <c r="Y36" s="698"/>
      <c r="Z36" s="698"/>
    </row>
    <row r="37" spans="1:26" s="7" customFormat="1" x14ac:dyDescent="0.2">
      <c r="A37" s="749"/>
      <c r="B37" s="1702"/>
      <c r="C37" s="1702"/>
      <c r="D37" s="1702"/>
      <c r="E37" s="1702"/>
      <c r="F37" s="1702"/>
      <c r="G37" s="1702"/>
      <c r="H37" s="1702"/>
      <c r="I37" s="1702"/>
      <c r="J37" s="1702"/>
      <c r="K37" s="1702"/>
      <c r="L37" s="1924"/>
      <c r="M37" s="748"/>
      <c r="N37" s="476"/>
      <c r="P37" s="699"/>
      <c r="Q37" s="699"/>
      <c r="R37" s="699"/>
      <c r="S37" s="698"/>
      <c r="T37" s="698"/>
      <c r="U37" s="698"/>
      <c r="V37" s="698"/>
      <c r="W37" s="698"/>
      <c r="X37" s="698"/>
      <c r="Y37" s="698"/>
      <c r="Z37" s="698"/>
    </row>
    <row r="38" spans="1:26" s="7" customFormat="1" x14ac:dyDescent="0.2">
      <c r="A38" s="749"/>
      <c r="B38" s="798"/>
      <c r="C38" s="798"/>
      <c r="D38" s="798"/>
      <c r="E38" s="798"/>
      <c r="F38" s="798"/>
      <c r="G38" s="798"/>
      <c r="H38" s="798"/>
      <c r="I38" s="798"/>
      <c r="J38" s="798"/>
      <c r="K38" s="798"/>
      <c r="L38" s="798"/>
      <c r="M38" s="748"/>
      <c r="N38" s="476"/>
      <c r="P38" s="699"/>
      <c r="Q38" s="699"/>
      <c r="R38" s="699"/>
      <c r="S38" s="698"/>
      <c r="T38" s="698"/>
      <c r="U38" s="698"/>
      <c r="V38" s="698"/>
      <c r="W38" s="698"/>
      <c r="X38" s="698"/>
      <c r="Y38" s="698"/>
      <c r="Z38" s="698"/>
    </row>
    <row r="39" spans="1:26" s="7" customFormat="1" x14ac:dyDescent="0.2">
      <c r="A39" s="803" t="s">
        <v>309</v>
      </c>
      <c r="B39" s="395"/>
      <c r="C39" s="395"/>
      <c r="D39" s="395"/>
      <c r="E39" s="395"/>
      <c r="F39" s="395"/>
      <c r="G39" s="395"/>
      <c r="H39" s="395"/>
      <c r="I39" s="395"/>
      <c r="J39" s="395"/>
      <c r="K39" s="395"/>
      <c r="L39" s="395"/>
      <c r="M39" s="748"/>
      <c r="N39" s="476"/>
      <c r="P39" s="699"/>
      <c r="Q39" s="699"/>
      <c r="R39" s="699"/>
      <c r="S39" s="698"/>
      <c r="T39" s="698"/>
      <c r="U39" s="698"/>
      <c r="V39" s="698"/>
      <c r="W39" s="698"/>
      <c r="X39" s="698"/>
      <c r="Y39" s="698"/>
      <c r="Z39" s="698"/>
    </row>
    <row r="40" spans="1:26" s="7" customFormat="1" x14ac:dyDescent="0.2">
      <c r="A40" s="749" t="s">
        <v>389</v>
      </c>
      <c r="B40" s="1702" t="s">
        <v>392</v>
      </c>
      <c r="C40" s="1702"/>
      <c r="D40" s="1702"/>
      <c r="E40" s="1702"/>
      <c r="F40" s="1702"/>
      <c r="G40" s="1702"/>
      <c r="H40" s="1702"/>
      <c r="I40" s="1702"/>
      <c r="J40" s="1702"/>
      <c r="K40" s="1702"/>
      <c r="L40" s="1924"/>
      <c r="M40" s="748">
        <f>'Sec 1 Entity Level'!J278</f>
        <v>0</v>
      </c>
      <c r="N40" s="476"/>
      <c r="P40" s="699"/>
      <c r="Q40" s="699" t="str">
        <f>IF(M40&gt;=0.6,"Y","N")</f>
        <v>N</v>
      </c>
      <c r="R40" s="699" t="str">
        <f t="shared" si="0"/>
        <v>N</v>
      </c>
      <c r="S40" s="698"/>
      <c r="T40" s="698"/>
      <c r="U40" s="698"/>
      <c r="V40" s="698"/>
      <c r="W40" s="698"/>
      <c r="X40" s="698"/>
      <c r="Y40" s="698"/>
      <c r="Z40" s="698"/>
    </row>
    <row r="41" spans="1:26" s="7" customFormat="1" x14ac:dyDescent="0.2">
      <c r="A41" s="751"/>
      <c r="B41" s="1942"/>
      <c r="C41" s="1942"/>
      <c r="D41" s="1942"/>
      <c r="E41" s="1942"/>
      <c r="F41" s="1942"/>
      <c r="G41" s="1942"/>
      <c r="H41" s="1942"/>
      <c r="I41" s="1942"/>
      <c r="J41" s="1942"/>
      <c r="K41" s="1942"/>
      <c r="L41" s="1943"/>
      <c r="M41" s="752"/>
      <c r="N41" s="477"/>
      <c r="P41" s="699"/>
      <c r="Q41" s="699"/>
      <c r="R41" s="699"/>
      <c r="S41" s="698"/>
      <c r="T41" s="698"/>
      <c r="U41" s="698"/>
      <c r="V41" s="698"/>
      <c r="W41" s="698"/>
      <c r="X41" s="698"/>
      <c r="Y41" s="698"/>
      <c r="Z41" s="698"/>
    </row>
    <row r="42" spans="1:26" s="7" customFormat="1" ht="6.75" customHeight="1" x14ac:dyDescent="0.2">
      <c r="B42" s="395"/>
      <c r="C42" s="395"/>
      <c r="D42" s="395"/>
      <c r="E42" s="395"/>
      <c r="F42" s="395"/>
      <c r="G42" s="395"/>
      <c r="H42" s="395"/>
      <c r="I42" s="395"/>
      <c r="J42" s="395"/>
      <c r="K42" s="395"/>
      <c r="L42" s="395"/>
      <c r="P42" s="699"/>
      <c r="Q42" s="699"/>
      <c r="R42" s="699"/>
      <c r="S42" s="698"/>
      <c r="T42" s="698"/>
      <c r="U42" s="698"/>
      <c r="V42" s="698"/>
      <c r="W42" s="698"/>
      <c r="X42" s="698"/>
      <c r="Y42" s="698"/>
      <c r="Z42" s="698"/>
    </row>
    <row r="43" spans="1:26" s="7" customFormat="1" x14ac:dyDescent="0.2">
      <c r="A43" s="805" t="str">
        <f>IF(ISBLANK($E$4),"",CONCATENATE($E$4," (",$E$5,")"))</f>
        <v>Name of business (Tax reference number)</v>
      </c>
      <c r="B43" s="395"/>
      <c r="C43" s="395"/>
      <c r="D43" s="395"/>
      <c r="E43" s="395"/>
      <c r="F43" s="395"/>
      <c r="G43" s="395"/>
      <c r="H43" s="395"/>
      <c r="I43" s="395"/>
      <c r="J43" s="395"/>
      <c r="K43" s="395"/>
      <c r="L43" s="395"/>
      <c r="P43" s="699"/>
      <c r="Q43" s="699"/>
      <c r="R43" s="699"/>
      <c r="S43" s="698"/>
      <c r="T43" s="698"/>
      <c r="U43" s="698"/>
      <c r="V43" s="698"/>
      <c r="W43" s="698"/>
      <c r="X43" s="698"/>
      <c r="Y43" s="698"/>
      <c r="Z43" s="698"/>
    </row>
    <row r="44" spans="1:26" s="7" customFormat="1" ht="15" x14ac:dyDescent="0.25">
      <c r="A44" s="740" t="s">
        <v>394</v>
      </c>
      <c r="B44" s="395"/>
      <c r="C44" s="395"/>
      <c r="D44" s="395"/>
      <c r="E44" s="395"/>
      <c r="F44" s="395"/>
      <c r="G44" s="395"/>
      <c r="H44" s="395"/>
      <c r="I44" s="395"/>
      <c r="J44" s="395"/>
      <c r="K44" s="395"/>
      <c r="L44" s="395"/>
      <c r="P44" s="699"/>
      <c r="Q44" s="699"/>
      <c r="R44" s="699"/>
      <c r="S44" s="698"/>
      <c r="T44" s="698"/>
      <c r="U44" s="698"/>
      <c r="V44" s="698"/>
      <c r="W44" s="698"/>
      <c r="X44" s="698"/>
      <c r="Y44" s="698"/>
      <c r="Z44" s="698"/>
    </row>
    <row r="45" spans="1:26" s="7" customFormat="1" ht="11.45" customHeight="1" x14ac:dyDescent="0.3">
      <c r="A45" s="740"/>
      <c r="B45" s="395"/>
      <c r="C45" s="395"/>
      <c r="D45" s="395"/>
      <c r="E45" s="395"/>
      <c r="F45" s="395"/>
      <c r="G45" s="395"/>
      <c r="H45" s="395"/>
      <c r="I45" s="395"/>
      <c r="J45" s="395"/>
      <c r="K45" s="395"/>
      <c r="L45" s="395"/>
      <c r="M45" s="741"/>
      <c r="P45" s="699"/>
      <c r="Q45" s="699"/>
      <c r="R45" s="699"/>
      <c r="S45" s="698"/>
      <c r="T45" s="698"/>
      <c r="U45" s="698"/>
      <c r="V45" s="698"/>
      <c r="W45" s="698"/>
      <c r="X45" s="698"/>
      <c r="Y45" s="698"/>
      <c r="Z45" s="698"/>
    </row>
    <row r="46" spans="1:26" s="7" customFormat="1" ht="16.5" x14ac:dyDescent="0.3">
      <c r="A46" s="802" t="s">
        <v>395</v>
      </c>
      <c r="B46" s="753"/>
      <c r="C46" s="753"/>
      <c r="D46" s="753"/>
      <c r="E46" s="753"/>
      <c r="F46" s="753"/>
      <c r="G46" s="753"/>
      <c r="H46" s="754"/>
      <c r="I46" s="753"/>
      <c r="J46" s="753"/>
      <c r="K46" s="753"/>
      <c r="L46" s="755"/>
      <c r="M46" s="744" t="s">
        <v>381</v>
      </c>
      <c r="N46" s="745" t="s">
        <v>365</v>
      </c>
      <c r="P46" s="699"/>
      <c r="Q46" s="699"/>
      <c r="R46" s="699"/>
      <c r="S46" s="698"/>
      <c r="T46" s="698"/>
      <c r="U46" s="698"/>
      <c r="V46" s="698"/>
      <c r="W46" s="698"/>
      <c r="X46" s="698"/>
      <c r="Y46" s="698"/>
      <c r="Z46" s="698"/>
    </row>
    <row r="47" spans="1:26" s="7" customFormat="1" x14ac:dyDescent="0.2">
      <c r="A47" s="803" t="s">
        <v>1099</v>
      </c>
      <c r="B47" s="395"/>
      <c r="C47" s="395"/>
      <c r="D47" s="395"/>
      <c r="E47" s="395"/>
      <c r="F47" s="395"/>
      <c r="G47" s="395"/>
      <c r="H47" s="395"/>
      <c r="I47" s="395"/>
      <c r="J47" s="395"/>
      <c r="K47" s="395"/>
      <c r="L47" s="756"/>
      <c r="M47" s="746"/>
      <c r="N47" s="746"/>
      <c r="P47" s="699"/>
      <c r="Q47" s="699"/>
      <c r="R47" s="699"/>
      <c r="S47" s="698"/>
      <c r="T47" s="698"/>
      <c r="U47" s="698"/>
      <c r="V47" s="698"/>
      <c r="W47" s="698"/>
      <c r="X47" s="698"/>
      <c r="Y47" s="698"/>
      <c r="Z47" s="698"/>
    </row>
    <row r="48" spans="1:26" s="7" customFormat="1" x14ac:dyDescent="0.2">
      <c r="A48" s="757" t="s">
        <v>382</v>
      </c>
      <c r="B48" s="1386" t="s">
        <v>430</v>
      </c>
      <c r="C48" s="1386"/>
      <c r="D48" s="1386"/>
      <c r="E48" s="1386"/>
      <c r="F48" s="1386"/>
      <c r="G48" s="1386"/>
      <c r="H48" s="1386"/>
      <c r="I48" s="1386"/>
      <c r="J48" s="1386"/>
      <c r="K48" s="1386"/>
      <c r="L48" s="1923"/>
      <c r="M48" s="748">
        <f>'Sec 2A Supplies'!J16</f>
        <v>0</v>
      </c>
      <c r="N48" s="746"/>
      <c r="P48" s="699"/>
      <c r="Q48" s="699" t="str">
        <f>IF(M48&gt;=0.6,"Y","N")</f>
        <v>N</v>
      </c>
      <c r="R48" s="699" t="str">
        <f t="shared" si="0"/>
        <v>N</v>
      </c>
      <c r="S48" s="698"/>
      <c r="T48" s="698"/>
      <c r="U48" s="698"/>
      <c r="V48" s="698"/>
      <c r="W48" s="698"/>
      <c r="X48" s="698"/>
      <c r="Y48" s="698"/>
      <c r="Z48" s="698"/>
    </row>
    <row r="49" spans="1:26" s="7" customFormat="1" x14ac:dyDescent="0.2">
      <c r="A49" s="758"/>
      <c r="B49" s="1386"/>
      <c r="C49" s="1386"/>
      <c r="D49" s="1386"/>
      <c r="E49" s="1386"/>
      <c r="F49" s="1386"/>
      <c r="G49" s="1386"/>
      <c r="H49" s="1386"/>
      <c r="I49" s="1386"/>
      <c r="J49" s="1386"/>
      <c r="K49" s="1386"/>
      <c r="L49" s="1923"/>
      <c r="M49" s="748"/>
      <c r="N49" s="746"/>
      <c r="P49" s="699"/>
      <c r="Q49" s="699"/>
      <c r="R49" s="699"/>
      <c r="S49" s="698"/>
      <c r="T49" s="698"/>
      <c r="U49" s="698"/>
      <c r="V49" s="698"/>
      <c r="W49" s="698"/>
      <c r="X49" s="698"/>
      <c r="Y49" s="698"/>
      <c r="Z49" s="698"/>
    </row>
    <row r="50" spans="1:26" s="7" customFormat="1" x14ac:dyDescent="0.2">
      <c r="A50" s="758"/>
      <c r="B50" s="355"/>
      <c r="C50" s="355"/>
      <c r="D50" s="355"/>
      <c r="E50" s="355"/>
      <c r="F50" s="355"/>
      <c r="G50" s="355"/>
      <c r="H50" s="355"/>
      <c r="I50" s="355"/>
      <c r="J50" s="355"/>
      <c r="K50" s="355"/>
      <c r="L50" s="801"/>
      <c r="M50" s="748"/>
      <c r="N50" s="746"/>
      <c r="P50" s="699"/>
      <c r="Q50" s="699"/>
      <c r="R50" s="699"/>
      <c r="S50" s="698"/>
      <c r="T50" s="698"/>
      <c r="U50" s="698"/>
      <c r="V50" s="698"/>
      <c r="W50" s="698"/>
      <c r="X50" s="698"/>
      <c r="Y50" s="698"/>
      <c r="Z50" s="698"/>
    </row>
    <row r="51" spans="1:26" s="7" customFormat="1" x14ac:dyDescent="0.2">
      <c r="A51" s="759" t="s">
        <v>12</v>
      </c>
      <c r="B51" s="460"/>
      <c r="C51" s="460"/>
      <c r="D51" s="460"/>
      <c r="E51" s="460"/>
      <c r="F51" s="460"/>
      <c r="G51" s="460"/>
      <c r="H51" s="460"/>
      <c r="I51" s="460"/>
      <c r="J51" s="460"/>
      <c r="K51" s="460"/>
      <c r="L51" s="760"/>
      <c r="M51" s="748"/>
      <c r="N51" s="746"/>
      <c r="P51" s="699"/>
      <c r="Q51" s="699"/>
      <c r="R51" s="699"/>
      <c r="S51" s="698"/>
      <c r="T51" s="698"/>
      <c r="U51" s="698"/>
      <c r="V51" s="698"/>
      <c r="W51" s="698"/>
      <c r="X51" s="698"/>
      <c r="Y51" s="698"/>
      <c r="Z51" s="698"/>
    </row>
    <row r="52" spans="1:26" s="7" customFormat="1" x14ac:dyDescent="0.2">
      <c r="A52" s="761" t="s">
        <v>383</v>
      </c>
      <c r="B52" s="1386" t="s">
        <v>13</v>
      </c>
      <c r="C52" s="1386"/>
      <c r="D52" s="1386"/>
      <c r="E52" s="1386"/>
      <c r="F52" s="1386"/>
      <c r="G52" s="1386"/>
      <c r="H52" s="1386"/>
      <c r="I52" s="1386"/>
      <c r="J52" s="1386"/>
      <c r="K52" s="1386"/>
      <c r="L52" s="1923"/>
      <c r="M52" s="748">
        <f>'Sec 2A Supplies'!J29</f>
        <v>0</v>
      </c>
      <c r="N52" s="746"/>
      <c r="P52" s="699"/>
      <c r="Q52" s="699" t="str">
        <f>IF(M52&gt;=0.6,"Y","N")</f>
        <v>N</v>
      </c>
      <c r="R52" s="699" t="str">
        <f t="shared" si="0"/>
        <v>N</v>
      </c>
      <c r="S52" s="698"/>
      <c r="T52" s="698"/>
      <c r="U52" s="698"/>
      <c r="V52" s="698"/>
      <c r="W52" s="698"/>
      <c r="X52" s="698"/>
      <c r="Y52" s="698"/>
      <c r="Z52" s="698"/>
    </row>
    <row r="53" spans="1:26" s="7" customFormat="1" x14ac:dyDescent="0.2">
      <c r="A53" s="758"/>
      <c r="B53" s="1386"/>
      <c r="C53" s="1386"/>
      <c r="D53" s="1386"/>
      <c r="E53" s="1386"/>
      <c r="F53" s="1386"/>
      <c r="G53" s="1386"/>
      <c r="H53" s="1386"/>
      <c r="I53" s="1386"/>
      <c r="J53" s="1386"/>
      <c r="K53" s="1386"/>
      <c r="L53" s="1923"/>
      <c r="M53" s="748"/>
      <c r="N53" s="746"/>
      <c r="P53" s="699"/>
      <c r="Q53" s="699"/>
      <c r="R53" s="699"/>
      <c r="S53" s="698"/>
      <c r="T53" s="698"/>
      <c r="U53" s="698"/>
      <c r="V53" s="698"/>
      <c r="W53" s="698"/>
      <c r="X53" s="698"/>
      <c r="Y53" s="698"/>
      <c r="Z53" s="698"/>
    </row>
    <row r="54" spans="1:26" s="7" customFormat="1" x14ac:dyDescent="0.2">
      <c r="A54" s="758"/>
      <c r="B54" s="1386"/>
      <c r="C54" s="1386"/>
      <c r="D54" s="1386"/>
      <c r="E54" s="1386"/>
      <c r="F54" s="1386"/>
      <c r="G54" s="1386"/>
      <c r="H54" s="1386"/>
      <c r="I54" s="1386"/>
      <c r="J54" s="1386"/>
      <c r="K54" s="1386"/>
      <c r="L54" s="1923"/>
      <c r="M54" s="748"/>
      <c r="N54" s="746"/>
      <c r="P54" s="699"/>
      <c r="Q54" s="699"/>
      <c r="R54" s="699"/>
      <c r="S54" s="698"/>
      <c r="T54" s="698"/>
      <c r="U54" s="698"/>
      <c r="V54" s="698"/>
      <c r="W54" s="698"/>
      <c r="X54" s="698"/>
      <c r="Y54" s="698"/>
      <c r="Z54" s="698"/>
    </row>
    <row r="55" spans="1:26" s="7" customFormat="1" x14ac:dyDescent="0.2">
      <c r="A55" s="758"/>
      <c r="B55" s="355"/>
      <c r="C55" s="355"/>
      <c r="D55" s="355"/>
      <c r="E55" s="355"/>
      <c r="F55" s="355"/>
      <c r="G55" s="355"/>
      <c r="H55" s="355"/>
      <c r="I55" s="355"/>
      <c r="J55" s="355"/>
      <c r="K55" s="355"/>
      <c r="L55" s="801"/>
      <c r="M55" s="748"/>
      <c r="N55" s="746"/>
      <c r="P55" s="699"/>
      <c r="Q55" s="699"/>
      <c r="R55" s="699"/>
      <c r="S55" s="698"/>
      <c r="T55" s="698"/>
      <c r="U55" s="698"/>
      <c r="V55" s="698"/>
      <c r="W55" s="698"/>
      <c r="X55" s="698"/>
      <c r="Y55" s="698"/>
      <c r="Z55" s="698"/>
    </row>
    <row r="56" spans="1:26" s="7" customFormat="1" x14ac:dyDescent="0.2">
      <c r="A56" s="759" t="s">
        <v>1100</v>
      </c>
      <c r="B56" s="460"/>
      <c r="C56" s="460"/>
      <c r="D56" s="460"/>
      <c r="E56" s="460"/>
      <c r="F56" s="460"/>
      <c r="G56" s="460"/>
      <c r="H56" s="460"/>
      <c r="I56" s="460"/>
      <c r="J56" s="460"/>
      <c r="K56" s="460"/>
      <c r="L56" s="760"/>
      <c r="M56" s="748"/>
      <c r="N56" s="746"/>
      <c r="P56" s="699"/>
      <c r="Q56" s="699"/>
      <c r="R56" s="699"/>
      <c r="S56" s="698"/>
      <c r="T56" s="698"/>
      <c r="U56" s="698"/>
      <c r="V56" s="698"/>
      <c r="W56" s="698"/>
      <c r="X56" s="698"/>
      <c r="Y56" s="698"/>
      <c r="Z56" s="698"/>
    </row>
    <row r="57" spans="1:26" s="7" customFormat="1" x14ac:dyDescent="0.2">
      <c r="A57" s="762" t="s">
        <v>393</v>
      </c>
      <c r="B57" s="1386" t="s">
        <v>1103</v>
      </c>
      <c r="C57" s="1386"/>
      <c r="D57" s="1386"/>
      <c r="E57" s="1386"/>
      <c r="F57" s="1386"/>
      <c r="G57" s="1386"/>
      <c r="H57" s="1386"/>
      <c r="I57" s="1386"/>
      <c r="J57" s="1386"/>
      <c r="K57" s="1386"/>
      <c r="L57" s="1923"/>
      <c r="M57" s="748">
        <f>'Sec 2A Supplies'!J217</f>
        <v>0</v>
      </c>
      <c r="N57" s="746"/>
      <c r="P57" s="699"/>
      <c r="Q57" s="699" t="str">
        <f>IF(M57&gt;=0.6,"Y","N")</f>
        <v>N</v>
      </c>
      <c r="R57" s="699" t="str">
        <f t="shared" si="0"/>
        <v>N</v>
      </c>
      <c r="S57" s="698"/>
      <c r="T57" s="698"/>
      <c r="U57" s="698"/>
      <c r="V57" s="698"/>
      <c r="W57" s="698"/>
      <c r="X57" s="698"/>
      <c r="Y57" s="698"/>
      <c r="Z57" s="698"/>
    </row>
    <row r="58" spans="1:26" s="7" customFormat="1" x14ac:dyDescent="0.2">
      <c r="A58" s="762"/>
      <c r="B58" s="1386"/>
      <c r="C58" s="1386"/>
      <c r="D58" s="1386"/>
      <c r="E58" s="1386"/>
      <c r="F58" s="1386"/>
      <c r="G58" s="1386"/>
      <c r="H58" s="1386"/>
      <c r="I58" s="1386"/>
      <c r="J58" s="1386"/>
      <c r="K58" s="1386"/>
      <c r="L58" s="1923"/>
      <c r="M58" s="748"/>
      <c r="N58" s="746"/>
      <c r="P58" s="699"/>
      <c r="Q58" s="699"/>
      <c r="R58" s="699"/>
      <c r="S58" s="698"/>
      <c r="T58" s="698"/>
      <c r="U58" s="698"/>
      <c r="V58" s="698"/>
      <c r="W58" s="698"/>
      <c r="X58" s="698"/>
      <c r="Y58" s="698"/>
      <c r="Z58" s="698"/>
    </row>
    <row r="59" spans="1:26" s="7" customFormat="1" x14ac:dyDescent="0.2">
      <c r="A59" s="758"/>
      <c r="B59" s="1386"/>
      <c r="C59" s="1386"/>
      <c r="D59" s="1386"/>
      <c r="E59" s="1386"/>
      <c r="F59" s="1386"/>
      <c r="G59" s="1386"/>
      <c r="H59" s="1386"/>
      <c r="I59" s="1386"/>
      <c r="J59" s="1386"/>
      <c r="K59" s="1386"/>
      <c r="L59" s="1923"/>
      <c r="M59" s="748"/>
      <c r="N59" s="746"/>
      <c r="P59" s="699"/>
      <c r="Q59" s="699"/>
      <c r="R59" s="699"/>
      <c r="S59" s="698"/>
      <c r="T59" s="698"/>
      <c r="U59" s="698"/>
      <c r="V59" s="698"/>
      <c r="W59" s="698"/>
      <c r="X59" s="698"/>
      <c r="Y59" s="698"/>
      <c r="Z59" s="698"/>
    </row>
    <row r="60" spans="1:26" s="7" customFormat="1" x14ac:dyDescent="0.2">
      <c r="A60" s="758"/>
      <c r="B60" s="355"/>
      <c r="C60" s="355"/>
      <c r="D60" s="355"/>
      <c r="E60" s="355"/>
      <c r="F60" s="355"/>
      <c r="G60" s="355"/>
      <c r="H60" s="355"/>
      <c r="I60" s="355"/>
      <c r="J60" s="355"/>
      <c r="K60" s="355"/>
      <c r="L60" s="801"/>
      <c r="M60" s="748"/>
      <c r="N60" s="746"/>
      <c r="P60" s="699"/>
      <c r="Q60" s="699"/>
      <c r="R60" s="699"/>
      <c r="S60" s="698"/>
      <c r="T60" s="698"/>
      <c r="U60" s="698"/>
      <c r="V60" s="698"/>
      <c r="W60" s="698"/>
      <c r="X60" s="698"/>
      <c r="Y60" s="698"/>
      <c r="Z60" s="698"/>
    </row>
    <row r="61" spans="1:26" s="7" customFormat="1" x14ac:dyDescent="0.2">
      <c r="A61" s="761" t="s">
        <v>384</v>
      </c>
      <c r="B61" s="1386" t="s">
        <v>1019</v>
      </c>
      <c r="C61" s="1386"/>
      <c r="D61" s="1386"/>
      <c r="E61" s="1386"/>
      <c r="F61" s="1386"/>
      <c r="G61" s="1386"/>
      <c r="H61" s="1386"/>
      <c r="I61" s="1386"/>
      <c r="J61" s="1386"/>
      <c r="K61" s="1386"/>
      <c r="L61" s="1923"/>
      <c r="M61" s="748">
        <f>'Sec 2A Supplies'!J257</f>
        <v>0</v>
      </c>
      <c r="N61" s="746"/>
      <c r="P61" s="699"/>
      <c r="Q61" s="699" t="str">
        <f>IF(M61&gt;=0.6,"Y","N")</f>
        <v>N</v>
      </c>
      <c r="R61" s="699" t="str">
        <f t="shared" si="0"/>
        <v>N</v>
      </c>
      <c r="S61" s="698"/>
      <c r="T61" s="698"/>
      <c r="U61" s="698"/>
      <c r="V61" s="698"/>
      <c r="W61" s="698"/>
      <c r="X61" s="698"/>
      <c r="Y61" s="698"/>
      <c r="Z61" s="698"/>
    </row>
    <row r="62" spans="1:26" s="7" customFormat="1" ht="28.5" x14ac:dyDescent="0.2">
      <c r="A62" s="859" t="s">
        <v>1238</v>
      </c>
      <c r="B62" s="1386"/>
      <c r="C62" s="1386"/>
      <c r="D62" s="1386"/>
      <c r="E62" s="1386"/>
      <c r="F62" s="1386"/>
      <c r="G62" s="1386"/>
      <c r="H62" s="1386"/>
      <c r="I62" s="1386"/>
      <c r="J62" s="1386"/>
      <c r="K62" s="1386"/>
      <c r="L62" s="1923"/>
      <c r="M62" s="748"/>
      <c r="N62" s="746"/>
      <c r="P62" s="699"/>
      <c r="Q62" s="699"/>
      <c r="R62" s="699"/>
      <c r="S62" s="698"/>
      <c r="T62" s="698"/>
      <c r="U62" s="698"/>
      <c r="V62" s="698"/>
      <c r="W62" s="698"/>
      <c r="X62" s="698"/>
      <c r="Y62" s="698"/>
      <c r="Z62" s="698"/>
    </row>
    <row r="63" spans="1:26" s="7" customFormat="1" x14ac:dyDescent="0.2">
      <c r="A63" s="758"/>
      <c r="B63" s="355"/>
      <c r="C63" s="355"/>
      <c r="D63" s="355"/>
      <c r="E63" s="355"/>
      <c r="F63" s="355"/>
      <c r="G63" s="355"/>
      <c r="H63" s="355"/>
      <c r="I63" s="355"/>
      <c r="J63" s="355"/>
      <c r="K63" s="355"/>
      <c r="L63" s="801"/>
      <c r="M63" s="748"/>
      <c r="N63" s="746"/>
      <c r="P63" s="699"/>
      <c r="Q63" s="699"/>
      <c r="R63" s="699"/>
      <c r="S63" s="698"/>
      <c r="T63" s="698"/>
      <c r="U63" s="698"/>
      <c r="V63" s="698"/>
      <c r="W63" s="698"/>
      <c r="X63" s="698"/>
      <c r="Y63" s="698"/>
      <c r="Z63" s="698"/>
    </row>
    <row r="64" spans="1:26" s="7" customFormat="1" x14ac:dyDescent="0.2">
      <c r="A64" s="759" t="s">
        <v>1101</v>
      </c>
      <c r="B64" s="460"/>
      <c r="C64" s="460"/>
      <c r="D64" s="460"/>
      <c r="E64" s="460"/>
      <c r="F64" s="460"/>
      <c r="G64" s="460"/>
      <c r="H64" s="460"/>
      <c r="I64" s="460"/>
      <c r="J64" s="460"/>
      <c r="K64" s="460"/>
      <c r="L64" s="760"/>
      <c r="M64" s="748"/>
      <c r="N64" s="746"/>
      <c r="P64" s="699"/>
      <c r="Q64" s="699"/>
      <c r="R64" s="699"/>
      <c r="S64" s="698"/>
      <c r="T64" s="698"/>
      <c r="U64" s="698"/>
      <c r="V64" s="698"/>
      <c r="W64" s="698"/>
      <c r="X64" s="698"/>
      <c r="Y64" s="698"/>
      <c r="Z64" s="698"/>
    </row>
    <row r="65" spans="1:26" s="7" customFormat="1" x14ac:dyDescent="0.2">
      <c r="A65" s="761" t="s">
        <v>385</v>
      </c>
      <c r="B65" s="1386" t="s">
        <v>434</v>
      </c>
      <c r="C65" s="1386"/>
      <c r="D65" s="1386"/>
      <c r="E65" s="1386"/>
      <c r="F65" s="1386"/>
      <c r="G65" s="1386"/>
      <c r="H65" s="1386"/>
      <c r="I65" s="1386"/>
      <c r="J65" s="1386"/>
      <c r="K65" s="1386"/>
      <c r="L65" s="1923"/>
      <c r="M65" s="748">
        <f>'Sec 2A Supplies'!J296</f>
        <v>0</v>
      </c>
      <c r="N65" s="746" t="str">
        <f>IF('Sec 2A Supplies'!U296=TRUE,"N.A.","")</f>
        <v/>
      </c>
      <c r="P65" s="699"/>
      <c r="Q65" s="699" t="str">
        <f>IF(M65&gt;=0.6,"Y","N")</f>
        <v>N</v>
      </c>
      <c r="R65" s="699" t="str">
        <f t="shared" si="0"/>
        <v>N</v>
      </c>
      <c r="S65" s="698"/>
      <c r="T65" s="698"/>
      <c r="U65" s="698"/>
      <c r="V65" s="698"/>
      <c r="W65" s="698"/>
      <c r="X65" s="698"/>
      <c r="Y65" s="698"/>
      <c r="Z65" s="698"/>
    </row>
    <row r="66" spans="1:26" s="7" customFormat="1" x14ac:dyDescent="0.2">
      <c r="A66" s="758"/>
      <c r="B66" s="1386"/>
      <c r="C66" s="1386"/>
      <c r="D66" s="1386"/>
      <c r="E66" s="1386"/>
      <c r="F66" s="1386"/>
      <c r="G66" s="1386"/>
      <c r="H66" s="1386"/>
      <c r="I66" s="1386"/>
      <c r="J66" s="1386"/>
      <c r="K66" s="1386"/>
      <c r="L66" s="1923"/>
      <c r="M66" s="748"/>
      <c r="N66" s="746"/>
      <c r="P66" s="699"/>
      <c r="Q66" s="699"/>
      <c r="R66" s="699"/>
      <c r="S66" s="698"/>
      <c r="T66" s="698"/>
      <c r="U66" s="698"/>
      <c r="V66" s="698"/>
      <c r="W66" s="698"/>
      <c r="X66" s="698"/>
      <c r="Y66" s="698"/>
      <c r="Z66" s="698"/>
    </row>
    <row r="67" spans="1:26" s="7" customFormat="1" x14ac:dyDescent="0.2">
      <c r="A67" s="758"/>
      <c r="B67" s="355"/>
      <c r="C67" s="355"/>
      <c r="D67" s="355"/>
      <c r="E67" s="355"/>
      <c r="F67" s="355"/>
      <c r="G67" s="355"/>
      <c r="H67" s="355"/>
      <c r="I67" s="355"/>
      <c r="J67" s="355"/>
      <c r="K67" s="355"/>
      <c r="L67" s="801"/>
      <c r="M67" s="748"/>
      <c r="N67" s="746"/>
      <c r="P67" s="699"/>
      <c r="Q67" s="699"/>
      <c r="R67" s="699"/>
      <c r="S67" s="698"/>
      <c r="T67" s="698"/>
      <c r="U67" s="698"/>
      <c r="V67" s="698"/>
      <c r="W67" s="698"/>
      <c r="X67" s="698"/>
      <c r="Y67" s="698"/>
      <c r="Z67" s="698"/>
    </row>
    <row r="68" spans="1:26" s="7" customFormat="1" x14ac:dyDescent="0.2">
      <c r="A68" s="759" t="s">
        <v>45</v>
      </c>
      <c r="B68" s="460"/>
      <c r="C68" s="460"/>
      <c r="D68" s="460"/>
      <c r="E68" s="460"/>
      <c r="F68" s="460"/>
      <c r="G68" s="460"/>
      <c r="H68" s="460"/>
      <c r="I68" s="460"/>
      <c r="J68" s="460"/>
      <c r="K68" s="460"/>
      <c r="L68" s="760"/>
      <c r="M68" s="748"/>
      <c r="N68" s="746"/>
      <c r="P68" s="699"/>
      <c r="Q68" s="699"/>
      <c r="R68" s="699"/>
      <c r="S68" s="698"/>
      <c r="T68" s="698"/>
      <c r="U68" s="698"/>
      <c r="V68" s="698"/>
      <c r="W68" s="698"/>
      <c r="X68" s="698"/>
      <c r="Y68" s="698"/>
      <c r="Z68" s="698"/>
    </row>
    <row r="69" spans="1:26" s="7" customFormat="1" x14ac:dyDescent="0.2">
      <c r="A69" s="761" t="s">
        <v>386</v>
      </c>
      <c r="B69" s="1386" t="s">
        <v>46</v>
      </c>
      <c r="C69" s="1386"/>
      <c r="D69" s="1386"/>
      <c r="E69" s="1386"/>
      <c r="F69" s="1386"/>
      <c r="G69" s="1386"/>
      <c r="H69" s="1386"/>
      <c r="I69" s="1386"/>
      <c r="J69" s="1386"/>
      <c r="K69" s="1386"/>
      <c r="L69" s="1923"/>
      <c r="M69" s="748">
        <f>'Sec 2A Supplies'!J309</f>
        <v>0</v>
      </c>
      <c r="N69" s="746" t="str">
        <f>IF('Sec 2A Supplies'!U309=TRUE,"N.A.","")</f>
        <v/>
      </c>
      <c r="P69" s="699"/>
      <c r="Q69" s="699" t="str">
        <f>IF(M69&gt;=0.6,"Y","N")</f>
        <v>N</v>
      </c>
      <c r="R69" s="699" t="str">
        <f t="shared" si="0"/>
        <v>N</v>
      </c>
      <c r="S69" s="698"/>
      <c r="T69" s="698"/>
      <c r="U69" s="698"/>
      <c r="V69" s="698"/>
      <c r="W69" s="698"/>
      <c r="X69" s="698"/>
      <c r="Y69" s="698"/>
      <c r="Z69" s="698"/>
    </row>
    <row r="70" spans="1:26" s="7" customFormat="1" x14ac:dyDescent="0.2">
      <c r="A70" s="758"/>
      <c r="B70" s="1386"/>
      <c r="C70" s="1386"/>
      <c r="D70" s="1386"/>
      <c r="E70" s="1386"/>
      <c r="F70" s="1386"/>
      <c r="G70" s="1386"/>
      <c r="H70" s="1386"/>
      <c r="I70" s="1386"/>
      <c r="J70" s="1386"/>
      <c r="K70" s="1386"/>
      <c r="L70" s="1923"/>
      <c r="M70" s="748"/>
      <c r="N70" s="746"/>
      <c r="P70" s="699"/>
      <c r="Q70" s="699"/>
      <c r="R70" s="699"/>
      <c r="S70" s="698"/>
      <c r="T70" s="698"/>
      <c r="U70" s="698"/>
      <c r="V70" s="698"/>
      <c r="W70" s="698"/>
      <c r="X70" s="698"/>
      <c r="Y70" s="698"/>
      <c r="Z70" s="698"/>
    </row>
    <row r="71" spans="1:26" s="7" customFormat="1" x14ac:dyDescent="0.2">
      <c r="A71" s="758"/>
      <c r="B71" s="355"/>
      <c r="C71" s="355"/>
      <c r="D71" s="355"/>
      <c r="E71" s="355"/>
      <c r="F71" s="355"/>
      <c r="G71" s="355"/>
      <c r="H71" s="355"/>
      <c r="I71" s="355"/>
      <c r="J71" s="355"/>
      <c r="K71" s="355"/>
      <c r="L71" s="801"/>
      <c r="M71" s="748"/>
      <c r="N71" s="746"/>
      <c r="P71" s="699"/>
      <c r="Q71" s="699"/>
      <c r="R71" s="699"/>
      <c r="S71" s="698"/>
      <c r="T71" s="698"/>
      <c r="U71" s="698"/>
      <c r="V71" s="698"/>
      <c r="W71" s="698"/>
      <c r="X71" s="698"/>
      <c r="Y71" s="698"/>
      <c r="Z71" s="698"/>
    </row>
    <row r="72" spans="1:26" s="7" customFormat="1" x14ac:dyDescent="0.2">
      <c r="A72" s="759" t="s">
        <v>49</v>
      </c>
      <c r="B72" s="460"/>
      <c r="C72" s="460"/>
      <c r="D72" s="460"/>
      <c r="E72" s="460"/>
      <c r="F72" s="460"/>
      <c r="G72" s="460"/>
      <c r="H72" s="460"/>
      <c r="I72" s="460"/>
      <c r="J72" s="460"/>
      <c r="K72" s="460"/>
      <c r="L72" s="760"/>
      <c r="M72" s="748"/>
      <c r="N72" s="746"/>
      <c r="P72" s="699"/>
      <c r="Q72" s="699"/>
      <c r="R72" s="699"/>
      <c r="S72" s="698"/>
      <c r="T72" s="698"/>
      <c r="U72" s="698"/>
      <c r="V72" s="698"/>
      <c r="W72" s="698"/>
      <c r="X72" s="698"/>
      <c r="Y72" s="698"/>
      <c r="Z72" s="698"/>
    </row>
    <row r="73" spans="1:26" s="7" customFormat="1" x14ac:dyDescent="0.2">
      <c r="A73" s="761" t="s">
        <v>387</v>
      </c>
      <c r="B73" s="1386" t="s">
        <v>298</v>
      </c>
      <c r="C73" s="1386"/>
      <c r="D73" s="1386"/>
      <c r="E73" s="1386"/>
      <c r="F73" s="1386"/>
      <c r="G73" s="1386"/>
      <c r="H73" s="1386"/>
      <c r="I73" s="1386"/>
      <c r="J73" s="1386"/>
      <c r="K73" s="1386"/>
      <c r="L73" s="1923"/>
      <c r="M73" s="748">
        <f>'Sec 2A Supplies'!J330</f>
        <v>0</v>
      </c>
      <c r="N73" s="746"/>
      <c r="P73" s="699"/>
      <c r="Q73" s="699" t="str">
        <f>IF(M73&gt;=0.6,"Y","N")</f>
        <v>N</v>
      </c>
      <c r="R73" s="699" t="str">
        <f t="shared" si="0"/>
        <v>N</v>
      </c>
      <c r="S73" s="698"/>
      <c r="T73" s="698"/>
      <c r="U73" s="698"/>
      <c r="V73" s="698"/>
      <c r="W73" s="698"/>
      <c r="X73" s="698"/>
      <c r="Y73" s="698"/>
      <c r="Z73" s="698"/>
    </row>
    <row r="74" spans="1:26" s="7" customFormat="1" ht="28.5" x14ac:dyDescent="0.2">
      <c r="A74" s="859" t="s">
        <v>1238</v>
      </c>
      <c r="B74" s="1386"/>
      <c r="C74" s="1386"/>
      <c r="D74" s="1386"/>
      <c r="E74" s="1386"/>
      <c r="F74" s="1386"/>
      <c r="G74" s="1386"/>
      <c r="H74" s="1386"/>
      <c r="I74" s="1386"/>
      <c r="J74" s="1386"/>
      <c r="K74" s="1386"/>
      <c r="L74" s="1923"/>
      <c r="M74" s="748"/>
      <c r="N74" s="746"/>
      <c r="P74" s="699"/>
      <c r="Q74" s="699"/>
      <c r="R74" s="699"/>
      <c r="S74" s="698"/>
      <c r="T74" s="698"/>
      <c r="U74" s="698"/>
      <c r="V74" s="698"/>
      <c r="W74" s="698"/>
      <c r="X74" s="698"/>
      <c r="Y74" s="698"/>
      <c r="Z74" s="698"/>
    </row>
    <row r="75" spans="1:26" s="7" customFormat="1" x14ac:dyDescent="0.2">
      <c r="A75" s="758"/>
      <c r="B75" s="355"/>
      <c r="C75" s="355"/>
      <c r="D75" s="355"/>
      <c r="E75" s="355"/>
      <c r="F75" s="355"/>
      <c r="G75" s="355"/>
      <c r="H75" s="355"/>
      <c r="I75" s="355"/>
      <c r="J75" s="355"/>
      <c r="K75" s="355"/>
      <c r="L75" s="801"/>
      <c r="M75" s="748"/>
      <c r="N75" s="746"/>
      <c r="P75" s="699"/>
      <c r="Q75" s="699"/>
      <c r="R75" s="699"/>
      <c r="S75" s="698"/>
      <c r="T75" s="698"/>
      <c r="U75" s="698"/>
      <c r="V75" s="698"/>
      <c r="W75" s="698"/>
      <c r="X75" s="698"/>
      <c r="Y75" s="698"/>
      <c r="Z75" s="698"/>
    </row>
    <row r="76" spans="1:26" s="7" customFormat="1" x14ac:dyDescent="0.2">
      <c r="A76" s="759" t="s">
        <v>66</v>
      </c>
      <c r="B76" s="460"/>
      <c r="C76" s="460"/>
      <c r="D76" s="460"/>
      <c r="E76" s="460"/>
      <c r="F76" s="460"/>
      <c r="G76" s="460"/>
      <c r="H76" s="460"/>
      <c r="I76" s="460"/>
      <c r="J76" s="460"/>
      <c r="K76" s="460"/>
      <c r="L76" s="760"/>
      <c r="M76" s="748"/>
      <c r="N76" s="746"/>
      <c r="P76" s="699"/>
      <c r="Q76" s="699"/>
      <c r="R76" s="699"/>
      <c r="S76" s="698"/>
      <c r="T76" s="698"/>
      <c r="U76" s="698"/>
      <c r="V76" s="698"/>
      <c r="W76" s="698"/>
      <c r="X76" s="698"/>
      <c r="Y76" s="698"/>
      <c r="Z76" s="698"/>
    </row>
    <row r="77" spans="1:26" s="7" customFormat="1" x14ac:dyDescent="0.2">
      <c r="A77" s="761" t="s">
        <v>388</v>
      </c>
      <c r="B77" s="1386" t="s">
        <v>1029</v>
      </c>
      <c r="C77" s="1386"/>
      <c r="D77" s="1386"/>
      <c r="E77" s="1386"/>
      <c r="F77" s="1386"/>
      <c r="G77" s="1386"/>
      <c r="H77" s="1386"/>
      <c r="I77" s="1386"/>
      <c r="J77" s="1386"/>
      <c r="K77" s="1386"/>
      <c r="L77" s="1923"/>
      <c r="M77" s="748">
        <f>'Sec 2A Supplies'!J404</f>
        <v>0</v>
      </c>
      <c r="N77" s="746" t="str">
        <f>IF('Sec 2A Supplies'!U404=TRUE,"N.A.","")</f>
        <v/>
      </c>
      <c r="P77" s="699"/>
      <c r="Q77" s="699" t="str">
        <f>IF(M77&gt;=0.6,"Y","N")</f>
        <v>N</v>
      </c>
      <c r="R77" s="699" t="str">
        <f t="shared" ref="R77:R159" si="1">IF(M77&gt;=0.8,"Y","N")</f>
        <v>N</v>
      </c>
      <c r="S77" s="698"/>
      <c r="T77" s="698"/>
      <c r="U77" s="698"/>
      <c r="V77" s="698"/>
      <c r="W77" s="698"/>
      <c r="X77" s="698"/>
      <c r="Y77" s="698"/>
      <c r="Z77" s="698"/>
    </row>
    <row r="78" spans="1:26" s="7" customFormat="1" x14ac:dyDescent="0.2">
      <c r="A78" s="758"/>
      <c r="B78" s="1386"/>
      <c r="C78" s="1386"/>
      <c r="D78" s="1386"/>
      <c r="E78" s="1386"/>
      <c r="F78" s="1386"/>
      <c r="G78" s="1386"/>
      <c r="H78" s="1386"/>
      <c r="I78" s="1386"/>
      <c r="J78" s="1386"/>
      <c r="K78" s="1386"/>
      <c r="L78" s="1923"/>
      <c r="M78" s="748"/>
      <c r="N78" s="746"/>
      <c r="P78" s="699"/>
      <c r="Q78" s="699"/>
      <c r="R78" s="699"/>
      <c r="S78" s="698"/>
      <c r="T78" s="698"/>
      <c r="U78" s="698"/>
      <c r="V78" s="698"/>
      <c r="W78" s="698"/>
      <c r="X78" s="698"/>
      <c r="Y78" s="698"/>
      <c r="Z78" s="698"/>
    </row>
    <row r="79" spans="1:26" s="7" customFormat="1" x14ac:dyDescent="0.2">
      <c r="A79" s="758"/>
      <c r="B79" s="355"/>
      <c r="C79" s="355"/>
      <c r="D79" s="355"/>
      <c r="E79" s="355"/>
      <c r="F79" s="355"/>
      <c r="G79" s="355"/>
      <c r="H79" s="355"/>
      <c r="I79" s="355"/>
      <c r="J79" s="355"/>
      <c r="K79" s="355"/>
      <c r="L79" s="801"/>
      <c r="M79" s="748"/>
      <c r="N79" s="746"/>
      <c r="P79" s="699"/>
      <c r="Q79" s="699"/>
      <c r="R79" s="699"/>
      <c r="S79" s="698"/>
      <c r="T79" s="698"/>
      <c r="U79" s="698"/>
      <c r="V79" s="698"/>
      <c r="W79" s="698"/>
      <c r="X79" s="698"/>
      <c r="Y79" s="698"/>
      <c r="Z79" s="698"/>
    </row>
    <row r="80" spans="1:26" s="7" customFormat="1" x14ac:dyDescent="0.2">
      <c r="A80" s="759" t="s">
        <v>71</v>
      </c>
      <c r="B80" s="460"/>
      <c r="C80" s="460"/>
      <c r="D80" s="460"/>
      <c r="E80" s="460"/>
      <c r="F80" s="460"/>
      <c r="G80" s="460"/>
      <c r="H80" s="460"/>
      <c r="I80" s="460"/>
      <c r="J80" s="460"/>
      <c r="K80" s="460"/>
      <c r="L80" s="760"/>
      <c r="M80" s="748"/>
      <c r="N80" s="746"/>
      <c r="P80" s="699"/>
      <c r="Q80" s="699"/>
      <c r="R80" s="699"/>
      <c r="S80" s="698"/>
      <c r="T80" s="698"/>
      <c r="U80" s="698"/>
      <c r="V80" s="698"/>
      <c r="W80" s="698"/>
      <c r="X80" s="698"/>
      <c r="Y80" s="698"/>
      <c r="Z80" s="698"/>
    </row>
    <row r="81" spans="1:26" s="7" customFormat="1" x14ac:dyDescent="0.2">
      <c r="A81" s="761" t="s">
        <v>389</v>
      </c>
      <c r="B81" s="1386" t="s">
        <v>438</v>
      </c>
      <c r="C81" s="1386"/>
      <c r="D81" s="1386"/>
      <c r="E81" s="1386"/>
      <c r="F81" s="1386"/>
      <c r="G81" s="1386"/>
      <c r="H81" s="1386"/>
      <c r="I81" s="1386"/>
      <c r="J81" s="1386"/>
      <c r="K81" s="1386"/>
      <c r="L81" s="1923"/>
      <c r="M81" s="748">
        <f>'Sec 2A Supplies'!J436</f>
        <v>0</v>
      </c>
      <c r="N81" s="746" t="str">
        <f>IF('Sec 2A Supplies'!U436=TRUE,"N.A.","")</f>
        <v/>
      </c>
      <c r="P81" s="699"/>
      <c r="Q81" s="699" t="str">
        <f>IF(M81&gt;=0.6,"Y","N")</f>
        <v>N</v>
      </c>
      <c r="R81" s="699" t="str">
        <f t="shared" si="1"/>
        <v>N</v>
      </c>
      <c r="S81" s="698"/>
      <c r="T81" s="698"/>
      <c r="U81" s="698"/>
      <c r="V81" s="698"/>
      <c r="W81" s="698"/>
      <c r="X81" s="698"/>
      <c r="Y81" s="698"/>
      <c r="Z81" s="698"/>
    </row>
    <row r="82" spans="1:26" s="7" customFormat="1" x14ac:dyDescent="0.2">
      <c r="A82" s="758"/>
      <c r="B82" s="1386"/>
      <c r="C82" s="1386"/>
      <c r="D82" s="1386"/>
      <c r="E82" s="1386"/>
      <c r="F82" s="1386"/>
      <c r="G82" s="1386"/>
      <c r="H82" s="1386"/>
      <c r="I82" s="1386"/>
      <c r="J82" s="1386"/>
      <c r="K82" s="1386"/>
      <c r="L82" s="1923"/>
      <c r="M82" s="748"/>
      <c r="N82" s="746"/>
      <c r="P82" s="699"/>
      <c r="Q82" s="699"/>
      <c r="R82" s="699"/>
      <c r="S82" s="698"/>
      <c r="T82" s="698"/>
      <c r="U82" s="698"/>
      <c r="V82" s="698"/>
      <c r="W82" s="698"/>
      <c r="X82" s="698"/>
      <c r="Y82" s="698"/>
      <c r="Z82" s="698"/>
    </row>
    <row r="83" spans="1:26" s="7" customFormat="1" x14ac:dyDescent="0.2">
      <c r="A83" s="758"/>
      <c r="B83" s="355"/>
      <c r="C83" s="355"/>
      <c r="D83" s="355"/>
      <c r="E83" s="355"/>
      <c r="F83" s="355"/>
      <c r="G83" s="355"/>
      <c r="H83" s="355"/>
      <c r="I83" s="355"/>
      <c r="J83" s="355"/>
      <c r="K83" s="355"/>
      <c r="L83" s="801"/>
      <c r="M83" s="748"/>
      <c r="N83" s="746"/>
      <c r="P83" s="699"/>
      <c r="Q83" s="699"/>
      <c r="R83" s="699"/>
      <c r="S83" s="698"/>
      <c r="T83" s="698"/>
      <c r="U83" s="698"/>
      <c r="V83" s="698"/>
      <c r="W83" s="698"/>
      <c r="X83" s="698"/>
      <c r="Y83" s="698"/>
      <c r="Z83" s="698"/>
    </row>
    <row r="84" spans="1:26" s="7" customFormat="1" x14ac:dyDescent="0.2">
      <c r="A84" s="759" t="s">
        <v>1500</v>
      </c>
      <c r="B84" s="460"/>
      <c r="C84" s="460"/>
      <c r="D84" s="460"/>
      <c r="E84" s="460"/>
      <c r="F84" s="460"/>
      <c r="G84" s="460"/>
      <c r="H84" s="460"/>
      <c r="I84" s="460"/>
      <c r="J84" s="460"/>
      <c r="K84" s="460"/>
      <c r="L84" s="760"/>
      <c r="M84" s="748"/>
      <c r="N84" s="746"/>
      <c r="P84" s="699"/>
      <c r="Q84" s="699"/>
      <c r="R84" s="699"/>
      <c r="S84" s="698"/>
      <c r="T84" s="698"/>
      <c r="U84" s="698"/>
      <c r="V84" s="698"/>
      <c r="W84" s="698"/>
      <c r="X84" s="698"/>
      <c r="Y84" s="698"/>
      <c r="Z84" s="698"/>
    </row>
    <row r="85" spans="1:26" s="7" customFormat="1" x14ac:dyDescent="0.2">
      <c r="A85" s="761" t="s">
        <v>399</v>
      </c>
      <c r="B85" s="1386" t="s">
        <v>1031</v>
      </c>
      <c r="C85" s="1386"/>
      <c r="D85" s="1386"/>
      <c r="E85" s="1386"/>
      <c r="F85" s="1386"/>
      <c r="G85" s="1386"/>
      <c r="H85" s="1386"/>
      <c r="I85" s="1386"/>
      <c r="J85" s="1386"/>
      <c r="K85" s="1386"/>
      <c r="L85" s="1923"/>
      <c r="M85" s="748">
        <f>'Sec 2A Supplies'!J463</f>
        <v>0</v>
      </c>
      <c r="N85" s="746" t="str">
        <f>IF('Sec 2A Supplies'!U463=TRUE,"N.A.","")</f>
        <v/>
      </c>
      <c r="P85" s="699"/>
      <c r="Q85" s="699" t="str">
        <f>IF(M85&gt;=0.6,"Y","N")</f>
        <v>N</v>
      </c>
      <c r="R85" s="699" t="str">
        <f t="shared" si="1"/>
        <v>N</v>
      </c>
      <c r="S85" s="698"/>
      <c r="T85" s="698"/>
      <c r="U85" s="698"/>
      <c r="V85" s="698"/>
      <c r="W85" s="698"/>
      <c r="X85" s="698"/>
      <c r="Y85" s="698"/>
      <c r="Z85" s="698"/>
    </row>
    <row r="86" spans="1:26" s="7" customFormat="1" x14ac:dyDescent="0.2">
      <c r="A86" s="758"/>
      <c r="B86" s="1386"/>
      <c r="C86" s="1386"/>
      <c r="D86" s="1386"/>
      <c r="E86" s="1386"/>
      <c r="F86" s="1386"/>
      <c r="G86" s="1386"/>
      <c r="H86" s="1386"/>
      <c r="I86" s="1386"/>
      <c r="J86" s="1386"/>
      <c r="K86" s="1386"/>
      <c r="L86" s="1923"/>
      <c r="M86" s="748"/>
      <c r="N86" s="746"/>
      <c r="P86" s="699"/>
      <c r="Q86" s="699"/>
      <c r="R86" s="699"/>
      <c r="S86" s="698"/>
      <c r="T86" s="698"/>
      <c r="U86" s="698"/>
      <c r="V86" s="698"/>
      <c r="W86" s="698"/>
      <c r="X86" s="698"/>
      <c r="Y86" s="698"/>
      <c r="Z86" s="698"/>
    </row>
    <row r="87" spans="1:26" s="7" customFormat="1" x14ac:dyDescent="0.2">
      <c r="A87" s="758"/>
      <c r="B87" s="355"/>
      <c r="C87" s="355"/>
      <c r="D87" s="355"/>
      <c r="E87" s="355"/>
      <c r="F87" s="355"/>
      <c r="G87" s="355"/>
      <c r="H87" s="355"/>
      <c r="I87" s="355"/>
      <c r="J87" s="355"/>
      <c r="K87" s="355"/>
      <c r="L87" s="801"/>
      <c r="M87" s="748"/>
      <c r="N87" s="746"/>
      <c r="P87" s="699"/>
      <c r="Q87" s="699"/>
      <c r="R87" s="699"/>
      <c r="S87" s="698"/>
      <c r="T87" s="698"/>
      <c r="U87" s="698"/>
      <c r="V87" s="698"/>
      <c r="W87" s="698"/>
      <c r="X87" s="698"/>
      <c r="Y87" s="698"/>
      <c r="Z87" s="698"/>
    </row>
    <row r="88" spans="1:26" s="7" customFormat="1" x14ac:dyDescent="0.2">
      <c r="A88" s="759" t="s">
        <v>81</v>
      </c>
      <c r="B88" s="460"/>
      <c r="C88" s="460"/>
      <c r="D88" s="460"/>
      <c r="E88" s="460"/>
      <c r="F88" s="460"/>
      <c r="G88" s="460"/>
      <c r="H88" s="460"/>
      <c r="I88" s="460"/>
      <c r="J88" s="460"/>
      <c r="K88" s="460"/>
      <c r="L88" s="760"/>
      <c r="M88" s="748"/>
      <c r="N88" s="746"/>
      <c r="P88" s="699"/>
      <c r="Q88" s="699"/>
      <c r="R88" s="699"/>
      <c r="S88" s="698"/>
      <c r="T88" s="698"/>
      <c r="U88" s="698"/>
      <c r="V88" s="698"/>
      <c r="W88" s="698"/>
      <c r="X88" s="698"/>
      <c r="Y88" s="698"/>
      <c r="Z88" s="698"/>
    </row>
    <row r="89" spans="1:26" s="7" customFormat="1" x14ac:dyDescent="0.2">
      <c r="A89" s="761" t="s">
        <v>400</v>
      </c>
      <c r="B89" s="1386" t="s">
        <v>1032</v>
      </c>
      <c r="C89" s="1386"/>
      <c r="D89" s="1386"/>
      <c r="E89" s="1386"/>
      <c r="F89" s="1386"/>
      <c r="G89" s="1386"/>
      <c r="H89" s="1386"/>
      <c r="I89" s="1386"/>
      <c r="J89" s="1386"/>
      <c r="K89" s="1386"/>
      <c r="L89" s="1923"/>
      <c r="M89" s="748">
        <f>'Sec 2A Supplies'!J507</f>
        <v>0</v>
      </c>
      <c r="N89" s="746" t="str">
        <f>IF('Sec 2A Supplies'!U507=TRUE,"N.A.","")</f>
        <v/>
      </c>
      <c r="P89" s="699"/>
      <c r="Q89" s="699" t="str">
        <f>IF(M89&gt;=0.6,"Y","N")</f>
        <v>N</v>
      </c>
      <c r="R89" s="699" t="str">
        <f t="shared" si="1"/>
        <v>N</v>
      </c>
      <c r="S89" s="698"/>
      <c r="T89" s="698"/>
      <c r="U89" s="698"/>
      <c r="V89" s="698"/>
      <c r="W89" s="698"/>
      <c r="X89" s="698"/>
      <c r="Y89" s="698"/>
      <c r="Z89" s="698"/>
    </row>
    <row r="90" spans="1:26" s="7" customFormat="1" x14ac:dyDescent="0.2">
      <c r="A90" s="758"/>
      <c r="B90" s="1386"/>
      <c r="C90" s="1386"/>
      <c r="D90" s="1386"/>
      <c r="E90" s="1386"/>
      <c r="F90" s="1386"/>
      <c r="G90" s="1386"/>
      <c r="H90" s="1386"/>
      <c r="I90" s="1386"/>
      <c r="J90" s="1386"/>
      <c r="K90" s="1386"/>
      <c r="L90" s="1923"/>
      <c r="M90" s="748"/>
      <c r="N90" s="746"/>
      <c r="P90" s="699"/>
      <c r="Q90" s="699"/>
      <c r="R90" s="699"/>
      <c r="S90" s="698"/>
      <c r="T90" s="698"/>
      <c r="U90" s="698"/>
      <c r="V90" s="698"/>
      <c r="W90" s="698"/>
      <c r="X90" s="698"/>
      <c r="Y90" s="698"/>
      <c r="Z90" s="698"/>
    </row>
    <row r="91" spans="1:26" s="7" customFormat="1" x14ac:dyDescent="0.2">
      <c r="A91" s="758"/>
      <c r="B91" s="1386"/>
      <c r="C91" s="1386"/>
      <c r="D91" s="1386"/>
      <c r="E91" s="1386"/>
      <c r="F91" s="1386"/>
      <c r="G91" s="1386"/>
      <c r="H91" s="1386"/>
      <c r="I91" s="1386"/>
      <c r="J91" s="1386"/>
      <c r="K91" s="1386"/>
      <c r="L91" s="1923"/>
      <c r="M91" s="748"/>
      <c r="N91" s="746"/>
      <c r="P91" s="699"/>
      <c r="Q91" s="699"/>
      <c r="R91" s="699"/>
      <c r="S91" s="698"/>
      <c r="T91" s="698"/>
      <c r="U91" s="698"/>
      <c r="V91" s="698"/>
      <c r="W91" s="698"/>
      <c r="X91" s="698"/>
      <c r="Y91" s="698"/>
      <c r="Z91" s="698"/>
    </row>
    <row r="92" spans="1:26" s="7" customFormat="1" x14ac:dyDescent="0.2">
      <c r="A92" s="758"/>
      <c r="B92" s="355"/>
      <c r="C92" s="355"/>
      <c r="D92" s="355"/>
      <c r="E92" s="355"/>
      <c r="F92" s="355"/>
      <c r="G92" s="355"/>
      <c r="H92" s="355"/>
      <c r="I92" s="355"/>
      <c r="J92" s="355"/>
      <c r="K92" s="355"/>
      <c r="L92" s="801"/>
      <c r="M92" s="748"/>
      <c r="N92" s="746"/>
      <c r="P92" s="699"/>
      <c r="Q92" s="699"/>
      <c r="R92" s="699"/>
      <c r="S92" s="698"/>
      <c r="T92" s="698"/>
      <c r="U92" s="698"/>
      <c r="V92" s="698"/>
      <c r="W92" s="698"/>
      <c r="X92" s="698"/>
      <c r="Y92" s="698"/>
      <c r="Z92" s="698"/>
    </row>
    <row r="93" spans="1:26" s="7" customFormat="1" x14ac:dyDescent="0.2">
      <c r="A93" s="763" t="s">
        <v>920</v>
      </c>
      <c r="B93" s="355"/>
      <c r="C93" s="355"/>
      <c r="D93" s="355"/>
      <c r="E93" s="355"/>
      <c r="F93" s="355"/>
      <c r="G93" s="355"/>
      <c r="H93" s="355"/>
      <c r="I93" s="355"/>
      <c r="J93" s="355"/>
      <c r="K93" s="355"/>
      <c r="L93" s="801"/>
      <c r="M93" s="748"/>
      <c r="N93" s="746"/>
      <c r="P93" s="699"/>
      <c r="Q93" s="699"/>
      <c r="R93" s="699"/>
      <c r="S93" s="698"/>
      <c r="T93" s="698"/>
      <c r="U93" s="698"/>
      <c r="V93" s="698"/>
      <c r="W93" s="698"/>
      <c r="X93" s="698"/>
      <c r="Y93" s="698"/>
      <c r="Z93" s="698"/>
    </row>
    <row r="94" spans="1:26" s="7" customFormat="1" x14ac:dyDescent="0.2">
      <c r="A94" s="764" t="s">
        <v>827</v>
      </c>
      <c r="B94" s="1386" t="s">
        <v>921</v>
      </c>
      <c r="C94" s="1386"/>
      <c r="D94" s="1386"/>
      <c r="E94" s="1386"/>
      <c r="F94" s="1386"/>
      <c r="G94" s="1386"/>
      <c r="H94" s="1386"/>
      <c r="I94" s="1386"/>
      <c r="J94" s="1386"/>
      <c r="K94" s="1386"/>
      <c r="L94" s="1923"/>
      <c r="M94" s="748">
        <f>'Sec 2A Supplies'!R533</f>
        <v>0</v>
      </c>
      <c r="N94" s="746" t="str">
        <f>IF('Sec 2A Supplies'!U533=TRUE,"N.A.","")</f>
        <v/>
      </c>
      <c r="P94" s="699"/>
      <c r="Q94" s="699" t="str">
        <f>IF(M94&gt;=0.6,"Y","N")</f>
        <v>N</v>
      </c>
      <c r="R94" s="699" t="str">
        <f t="shared" ref="R94" si="2">IF(M94&gt;=0.8,"Y","N")</f>
        <v>N</v>
      </c>
      <c r="S94" s="698"/>
      <c r="T94" s="698"/>
      <c r="U94" s="698"/>
      <c r="V94" s="698"/>
      <c r="W94" s="698"/>
      <c r="X94" s="698"/>
      <c r="Y94" s="698"/>
      <c r="Z94" s="698"/>
    </row>
    <row r="95" spans="1:26" s="7" customFormat="1" x14ac:dyDescent="0.2">
      <c r="A95" s="758"/>
      <c r="B95" s="1386"/>
      <c r="C95" s="1386"/>
      <c r="D95" s="1386"/>
      <c r="E95" s="1386"/>
      <c r="F95" s="1386"/>
      <c r="G95" s="1386"/>
      <c r="H95" s="1386"/>
      <c r="I95" s="1386"/>
      <c r="J95" s="1386"/>
      <c r="K95" s="1386"/>
      <c r="L95" s="1923"/>
      <c r="M95" s="748"/>
      <c r="N95" s="746"/>
      <c r="P95" s="699"/>
      <c r="Q95" s="699"/>
      <c r="R95" s="699"/>
      <c r="S95" s="698"/>
      <c r="T95" s="698"/>
      <c r="U95" s="698"/>
      <c r="V95" s="698"/>
      <c r="W95" s="698"/>
      <c r="X95" s="698"/>
      <c r="Y95" s="698"/>
      <c r="Z95" s="698"/>
    </row>
    <row r="96" spans="1:26" s="7" customFormat="1" x14ac:dyDescent="0.2">
      <c r="A96" s="758"/>
      <c r="B96" s="355"/>
      <c r="C96" s="355"/>
      <c r="D96" s="355"/>
      <c r="E96" s="355"/>
      <c r="F96" s="355"/>
      <c r="G96" s="355"/>
      <c r="H96" s="355"/>
      <c r="I96" s="355"/>
      <c r="J96" s="355"/>
      <c r="K96" s="355"/>
      <c r="L96" s="801"/>
      <c r="M96" s="748"/>
      <c r="N96" s="746"/>
      <c r="P96" s="699"/>
      <c r="Q96" s="699"/>
      <c r="R96" s="699"/>
      <c r="S96" s="698"/>
      <c r="T96" s="698"/>
      <c r="U96" s="698"/>
      <c r="V96" s="698"/>
      <c r="W96" s="698"/>
      <c r="X96" s="698"/>
      <c r="Y96" s="698"/>
      <c r="Z96" s="698"/>
    </row>
    <row r="97" spans="1:36" s="7" customFormat="1" x14ac:dyDescent="0.2">
      <c r="A97" s="763" t="s">
        <v>1496</v>
      </c>
      <c r="B97" s="355"/>
      <c r="C97" s="355"/>
      <c r="D97" s="355"/>
      <c r="E97" s="355"/>
      <c r="F97" s="355"/>
      <c r="G97" s="355"/>
      <c r="H97" s="355"/>
      <c r="I97" s="355"/>
      <c r="J97" s="355"/>
      <c r="K97" s="355"/>
      <c r="L97" s="801"/>
      <c r="M97" s="748"/>
      <c r="N97" s="746"/>
      <c r="P97" s="699"/>
      <c r="Q97" s="699"/>
      <c r="R97" s="699"/>
      <c r="S97" s="698"/>
      <c r="T97" s="698"/>
      <c r="U97" s="698"/>
      <c r="V97" s="698"/>
      <c r="W97" s="698"/>
      <c r="X97" s="698"/>
      <c r="Y97" s="698"/>
      <c r="Z97" s="698"/>
    </row>
    <row r="98" spans="1:36" s="7" customFormat="1" x14ac:dyDescent="0.2">
      <c r="A98" s="764" t="s">
        <v>922</v>
      </c>
      <c r="B98" s="1386" t="s">
        <v>1400</v>
      </c>
      <c r="C98" s="1386"/>
      <c r="D98" s="1386"/>
      <c r="E98" s="1386"/>
      <c r="F98" s="1386"/>
      <c r="G98" s="1386"/>
      <c r="H98" s="1386"/>
      <c r="I98" s="1386"/>
      <c r="J98" s="1386"/>
      <c r="K98" s="1386"/>
      <c r="L98" s="1923"/>
      <c r="M98" s="748">
        <f>'Sec 2A Supplies'!R621</f>
        <v>0</v>
      </c>
      <c r="N98" s="746" t="str">
        <f>IF('Sec 2A Supplies'!U621=TRUE,"N.A.","")</f>
        <v/>
      </c>
      <c r="P98" s="699"/>
      <c r="Q98" s="699" t="str">
        <f>IF(M98&gt;=0.6,"Y","N")</f>
        <v>N</v>
      </c>
      <c r="R98" s="699" t="str">
        <f t="shared" ref="R98" si="3">IF(M98&gt;=0.8,"Y","N")</f>
        <v>N</v>
      </c>
      <c r="S98" s="698"/>
      <c r="T98" s="698"/>
      <c r="U98" s="698"/>
      <c r="V98" s="698"/>
      <c r="W98" s="698"/>
      <c r="X98" s="698"/>
      <c r="Y98" s="698"/>
      <c r="Z98" s="698"/>
    </row>
    <row r="99" spans="1:36" s="7" customFormat="1" x14ac:dyDescent="0.2">
      <c r="A99" s="758"/>
      <c r="B99" s="1386"/>
      <c r="C99" s="1386"/>
      <c r="D99" s="1386"/>
      <c r="E99" s="1386"/>
      <c r="F99" s="1386"/>
      <c r="G99" s="1386"/>
      <c r="H99" s="1386"/>
      <c r="I99" s="1386"/>
      <c r="J99" s="1386"/>
      <c r="K99" s="1386"/>
      <c r="L99" s="1923"/>
      <c r="M99" s="748"/>
      <c r="N99" s="746"/>
      <c r="P99" s="699"/>
      <c r="Q99" s="699"/>
      <c r="R99" s="699"/>
      <c r="S99" s="698"/>
      <c r="T99" s="698"/>
      <c r="U99" s="698"/>
      <c r="V99" s="698"/>
      <c r="W99" s="698"/>
      <c r="X99" s="698"/>
      <c r="Y99" s="698"/>
      <c r="Z99" s="698"/>
    </row>
    <row r="100" spans="1:36" s="7" customFormat="1" x14ac:dyDescent="0.2">
      <c r="A100" s="758"/>
      <c r="B100" s="667"/>
      <c r="C100" s="667"/>
      <c r="D100" s="667"/>
      <c r="E100" s="667"/>
      <c r="F100" s="667"/>
      <c r="G100" s="667"/>
      <c r="H100" s="667"/>
      <c r="I100" s="667"/>
      <c r="J100" s="667"/>
      <c r="K100" s="667"/>
      <c r="L100" s="765"/>
      <c r="M100" s="748"/>
      <c r="N100" s="746"/>
      <c r="P100" s="699"/>
      <c r="Q100" s="699"/>
      <c r="R100" s="699"/>
      <c r="S100" s="698"/>
      <c r="T100" s="698"/>
      <c r="U100" s="698"/>
      <c r="V100" s="698"/>
      <c r="W100" s="698"/>
      <c r="X100" s="698"/>
      <c r="Y100" s="698"/>
      <c r="Z100" s="698"/>
    </row>
    <row r="101" spans="1:36" s="7" customFormat="1" x14ac:dyDescent="0.2">
      <c r="A101" s="1931" t="s">
        <v>1497</v>
      </c>
      <c r="B101" s="1932"/>
      <c r="C101" s="1932"/>
      <c r="D101" s="1932"/>
      <c r="E101" s="1932"/>
      <c r="F101" s="1932"/>
      <c r="G101" s="1932"/>
      <c r="H101" s="1932"/>
      <c r="I101" s="1932"/>
      <c r="J101" s="1932"/>
      <c r="K101" s="1932"/>
      <c r="L101" s="1933"/>
      <c r="M101" s="748"/>
      <c r="N101" s="746"/>
      <c r="P101" s="699"/>
      <c r="Q101" s="699"/>
      <c r="R101" s="699"/>
      <c r="S101" s="698"/>
      <c r="T101" s="698"/>
      <c r="U101" s="698"/>
      <c r="V101" s="698"/>
      <c r="W101" s="698"/>
      <c r="X101" s="698"/>
      <c r="Y101" s="698"/>
      <c r="Z101" s="698"/>
    </row>
    <row r="102" spans="1:36" s="7" customFormat="1" x14ac:dyDescent="0.2">
      <c r="A102" s="1931"/>
      <c r="B102" s="1932"/>
      <c r="C102" s="1932"/>
      <c r="D102" s="1932"/>
      <c r="E102" s="1932"/>
      <c r="F102" s="1932"/>
      <c r="G102" s="1932"/>
      <c r="H102" s="1932"/>
      <c r="I102" s="1932"/>
      <c r="J102" s="1932"/>
      <c r="K102" s="1932"/>
      <c r="L102" s="1933"/>
      <c r="M102" s="748"/>
      <c r="N102" s="746"/>
      <c r="P102" s="699"/>
      <c r="Q102" s="699"/>
      <c r="R102" s="699"/>
      <c r="S102" s="698"/>
      <c r="T102" s="698"/>
      <c r="U102" s="698"/>
      <c r="V102" s="698"/>
      <c r="W102" s="698"/>
      <c r="X102" s="698"/>
      <c r="Y102" s="698"/>
      <c r="Z102" s="698"/>
    </row>
    <row r="103" spans="1:36" s="7" customFormat="1" x14ac:dyDescent="0.2">
      <c r="A103" s="764" t="s">
        <v>923</v>
      </c>
      <c r="B103" s="1386" t="s">
        <v>1498</v>
      </c>
      <c r="C103" s="1386"/>
      <c r="D103" s="1386"/>
      <c r="E103" s="1386"/>
      <c r="F103" s="1386"/>
      <c r="G103" s="1386"/>
      <c r="H103" s="1386"/>
      <c r="I103" s="1386"/>
      <c r="J103" s="1386"/>
      <c r="K103" s="1386"/>
      <c r="L103" s="1923"/>
      <c r="M103" s="748">
        <f>'Sec 2A Supplies'!R790</f>
        <v>0</v>
      </c>
      <c r="N103" s="746" t="str">
        <f>IF('Sec 2A Supplies'!U790,"N.A.","")</f>
        <v/>
      </c>
      <c r="P103" s="699"/>
      <c r="Q103" s="699" t="str">
        <f>IF(M103&gt;=0.6,"Y","N")</f>
        <v>N</v>
      </c>
      <c r="R103" s="699" t="str">
        <f t="shared" ref="R103" si="4">IF(M103&gt;=0.8,"Y","N")</f>
        <v>N</v>
      </c>
      <c r="S103" s="698"/>
      <c r="T103" s="698"/>
      <c r="U103" s="698"/>
      <c r="V103" s="698"/>
      <c r="W103" s="698"/>
      <c r="X103" s="698"/>
      <c r="Y103" s="698"/>
      <c r="Z103" s="698"/>
    </row>
    <row r="104" spans="1:36" s="7" customFormat="1" ht="14.25" customHeight="1" x14ac:dyDescent="0.2">
      <c r="A104" s="764"/>
      <c r="B104" s="1386"/>
      <c r="C104" s="1386"/>
      <c r="D104" s="1386"/>
      <c r="E104" s="1386"/>
      <c r="F104" s="1386"/>
      <c r="G104" s="1386"/>
      <c r="H104" s="1386"/>
      <c r="I104" s="1386"/>
      <c r="J104" s="1386"/>
      <c r="K104" s="1386"/>
      <c r="L104" s="1923"/>
      <c r="M104" s="746"/>
      <c r="N104" s="746"/>
      <c r="P104" s="699"/>
      <c r="Q104" s="699"/>
      <c r="R104" s="699"/>
      <c r="S104" s="698"/>
      <c r="T104" s="698"/>
      <c r="U104" s="698"/>
      <c r="V104" s="698"/>
      <c r="W104" s="698"/>
      <c r="X104" s="698"/>
      <c r="Y104" s="698"/>
      <c r="Z104" s="698"/>
    </row>
    <row r="105" spans="1:36" s="7" customFormat="1" ht="14.25" customHeight="1" x14ac:dyDescent="0.2">
      <c r="A105" s="764"/>
      <c r="B105" s="1386"/>
      <c r="C105" s="1386"/>
      <c r="D105" s="1386"/>
      <c r="E105" s="1386"/>
      <c r="F105" s="1386"/>
      <c r="G105" s="1386"/>
      <c r="H105" s="1386"/>
      <c r="I105" s="1386"/>
      <c r="J105" s="1386"/>
      <c r="K105" s="1386"/>
      <c r="L105" s="1923"/>
      <c r="M105" s="746"/>
      <c r="N105" s="746"/>
      <c r="P105" s="699"/>
      <c r="Q105" s="699"/>
      <c r="R105" s="699"/>
      <c r="S105" s="698"/>
      <c r="T105" s="698"/>
      <c r="U105" s="698"/>
      <c r="V105" s="698"/>
      <c r="W105" s="698"/>
      <c r="X105" s="698"/>
      <c r="Y105" s="698"/>
      <c r="Z105" s="698"/>
    </row>
    <row r="106" spans="1:36" s="7" customFormat="1" ht="18" customHeight="1" x14ac:dyDescent="0.2">
      <c r="A106" s="859" t="s">
        <v>1238</v>
      </c>
      <c r="B106" s="1386"/>
      <c r="C106" s="1386"/>
      <c r="D106" s="1386"/>
      <c r="E106" s="1386"/>
      <c r="F106" s="1386"/>
      <c r="G106" s="1386"/>
      <c r="H106" s="1386"/>
      <c r="I106" s="1386"/>
      <c r="J106" s="1386"/>
      <c r="K106" s="1386"/>
      <c r="L106" s="1923"/>
      <c r="M106" s="746"/>
      <c r="N106" s="746"/>
      <c r="P106" s="699"/>
      <c r="Q106" s="699"/>
      <c r="R106" s="699"/>
      <c r="S106" s="698"/>
      <c r="T106" s="698"/>
      <c r="U106" s="698"/>
      <c r="V106" s="698"/>
      <c r="W106" s="698"/>
      <c r="X106" s="698"/>
      <c r="Y106" s="698"/>
      <c r="Z106" s="698"/>
    </row>
    <row r="107" spans="1:36" s="7" customFormat="1" ht="14.25" customHeight="1" x14ac:dyDescent="0.2">
      <c r="A107" s="859"/>
      <c r="B107" s="355"/>
      <c r="C107" s="355"/>
      <c r="D107" s="355"/>
      <c r="E107" s="355"/>
      <c r="F107" s="355"/>
      <c r="G107" s="355"/>
      <c r="H107" s="355"/>
      <c r="I107" s="355"/>
      <c r="J107" s="355"/>
      <c r="K107" s="355"/>
      <c r="L107" s="801"/>
      <c r="M107" s="746"/>
      <c r="N107" s="746"/>
      <c r="P107" s="699"/>
      <c r="Q107" s="699"/>
      <c r="R107" s="699"/>
      <c r="S107" s="698"/>
      <c r="T107" s="698"/>
      <c r="U107" s="698"/>
      <c r="V107" s="698"/>
      <c r="W107" s="698"/>
      <c r="X107" s="698"/>
      <c r="Y107" s="698"/>
      <c r="Z107" s="698"/>
    </row>
    <row r="108" spans="1:36" s="7" customFormat="1" ht="28.5" customHeight="1" x14ac:dyDescent="0.2">
      <c r="A108" s="1931" t="s">
        <v>1358</v>
      </c>
      <c r="B108" s="1932"/>
      <c r="C108" s="1932"/>
      <c r="D108" s="1932"/>
      <c r="E108" s="1932"/>
      <c r="F108" s="1932"/>
      <c r="G108" s="1932"/>
      <c r="H108" s="1932"/>
      <c r="I108" s="1932"/>
      <c r="J108" s="1932"/>
      <c r="K108" s="1932"/>
      <c r="L108" s="1933"/>
      <c r="M108" s="746"/>
      <c r="N108" s="746"/>
      <c r="P108" s="699"/>
      <c r="Q108" s="699"/>
      <c r="R108" s="699"/>
      <c r="S108" s="698"/>
      <c r="T108" s="698"/>
      <c r="U108" s="698"/>
      <c r="V108" s="698"/>
      <c r="W108" s="698"/>
      <c r="X108" s="698"/>
      <c r="Y108" s="698"/>
      <c r="Z108" s="698"/>
      <c r="AC108" s="915"/>
      <c r="AD108" s="915"/>
      <c r="AE108" s="915"/>
      <c r="AF108" s="915"/>
      <c r="AG108" s="915"/>
      <c r="AH108" s="915"/>
      <c r="AI108" s="915"/>
      <c r="AJ108" s="915"/>
    </row>
    <row r="109" spans="1:36" s="7" customFormat="1" ht="14.25" customHeight="1" x14ac:dyDescent="0.2">
      <c r="A109" s="764" t="s">
        <v>1354</v>
      </c>
      <c r="B109" s="1934" t="s">
        <v>1357</v>
      </c>
      <c r="C109" s="1935"/>
      <c r="D109" s="1935"/>
      <c r="E109" s="1935"/>
      <c r="F109" s="1935"/>
      <c r="G109" s="1935"/>
      <c r="H109" s="1935"/>
      <c r="I109" s="1935"/>
      <c r="J109" s="1935"/>
      <c r="K109" s="1935"/>
      <c r="L109" s="1935"/>
      <c r="M109" s="748">
        <f>'Sec 2A Supplies'!R850</f>
        <v>0</v>
      </c>
      <c r="N109" s="746" t="str">
        <f>IF('Sec 2A Supplies'!U850,"N.A.","")</f>
        <v/>
      </c>
      <c r="P109" s="699"/>
      <c r="Q109" s="699" t="str">
        <f>IF(M109&gt;=0.6,"Y","N")</f>
        <v>N</v>
      </c>
      <c r="R109" s="699" t="str">
        <f t="shared" ref="R109" si="5">IF(M109&gt;=0.8,"Y","N")</f>
        <v>N</v>
      </c>
      <c r="S109" s="698"/>
      <c r="T109" s="698"/>
      <c r="U109" s="698"/>
      <c r="V109" s="698"/>
      <c r="W109" s="698"/>
      <c r="X109" s="698"/>
      <c r="Y109" s="698"/>
      <c r="Z109" s="698"/>
      <c r="AC109" s="915"/>
      <c r="AD109" s="915"/>
      <c r="AE109" s="915"/>
      <c r="AF109" s="915"/>
      <c r="AG109" s="915"/>
      <c r="AH109" s="915"/>
      <c r="AI109" s="915"/>
      <c r="AJ109" s="915"/>
    </row>
    <row r="110" spans="1:36" s="7" customFormat="1" ht="14.25" customHeight="1" x14ac:dyDescent="0.2">
      <c r="A110" s="764"/>
      <c r="B110" s="1934"/>
      <c r="C110" s="1935"/>
      <c r="D110" s="1935"/>
      <c r="E110" s="1935"/>
      <c r="F110" s="1935"/>
      <c r="G110" s="1935"/>
      <c r="H110" s="1935"/>
      <c r="I110" s="1935"/>
      <c r="J110" s="1935"/>
      <c r="K110" s="1935"/>
      <c r="L110" s="1935"/>
      <c r="M110" s="748"/>
      <c r="N110" s="746"/>
      <c r="P110" s="699"/>
      <c r="Q110" s="699"/>
      <c r="R110" s="699"/>
      <c r="S110" s="698"/>
      <c r="T110" s="698"/>
      <c r="U110" s="698"/>
      <c r="V110" s="698"/>
      <c r="W110" s="698"/>
      <c r="X110" s="698"/>
      <c r="Y110" s="698"/>
      <c r="Z110" s="698"/>
      <c r="AC110" s="915"/>
      <c r="AD110" s="915"/>
      <c r="AE110" s="915"/>
      <c r="AF110" s="915"/>
      <c r="AG110" s="915"/>
      <c r="AH110" s="915"/>
      <c r="AI110" s="915"/>
      <c r="AJ110" s="915"/>
    </row>
    <row r="111" spans="1:36" s="7" customFormat="1" ht="14.25" customHeight="1" x14ac:dyDescent="0.2">
      <c r="A111" s="1029"/>
      <c r="B111" s="1936"/>
      <c r="C111" s="1937"/>
      <c r="D111" s="1937"/>
      <c r="E111" s="1937"/>
      <c r="F111" s="1937"/>
      <c r="G111" s="1937"/>
      <c r="H111" s="1937"/>
      <c r="I111" s="1937"/>
      <c r="J111" s="1937"/>
      <c r="K111" s="1937"/>
      <c r="L111" s="1937"/>
      <c r="M111" s="766"/>
      <c r="N111" s="766"/>
      <c r="P111" s="699"/>
      <c r="Q111" s="699"/>
      <c r="R111" s="699"/>
      <c r="S111" s="698"/>
      <c r="T111" s="698"/>
      <c r="U111" s="698"/>
      <c r="V111" s="698"/>
      <c r="W111" s="698"/>
      <c r="X111" s="698"/>
      <c r="Y111" s="698"/>
      <c r="Z111" s="698"/>
      <c r="AC111" s="915"/>
      <c r="AD111" s="915"/>
      <c r="AE111" s="915"/>
      <c r="AF111" s="915"/>
      <c r="AG111" s="915"/>
      <c r="AH111" s="915"/>
      <c r="AI111" s="915"/>
      <c r="AJ111" s="915"/>
    </row>
    <row r="112" spans="1:36" s="7" customFormat="1" ht="14.25" customHeight="1" x14ac:dyDescent="0.2">
      <c r="A112" s="465"/>
      <c r="B112" s="355"/>
      <c r="C112" s="355"/>
      <c r="D112" s="355"/>
      <c r="E112" s="355"/>
      <c r="F112" s="355"/>
      <c r="G112" s="355"/>
      <c r="H112" s="355"/>
      <c r="I112" s="355"/>
      <c r="J112" s="355"/>
      <c r="K112" s="355"/>
      <c r="L112" s="355"/>
      <c r="M112" s="467"/>
      <c r="N112" s="467"/>
      <c r="P112" s="699"/>
      <c r="Q112" s="699"/>
      <c r="R112" s="699"/>
      <c r="S112" s="698"/>
      <c r="T112" s="698"/>
      <c r="U112" s="698"/>
      <c r="V112" s="698"/>
      <c r="W112" s="698"/>
      <c r="X112" s="698"/>
      <c r="Y112" s="698"/>
      <c r="Z112" s="698"/>
      <c r="AC112" s="915"/>
      <c r="AD112" s="915"/>
      <c r="AE112" s="915"/>
      <c r="AF112" s="915"/>
      <c r="AG112" s="915"/>
      <c r="AH112" s="915"/>
      <c r="AI112" s="915"/>
      <c r="AJ112" s="915"/>
    </row>
    <row r="113" spans="1:26" s="7" customFormat="1" x14ac:dyDescent="0.2">
      <c r="A113" s="465"/>
      <c r="B113" s="355"/>
      <c r="C113" s="355"/>
      <c r="D113" s="355"/>
      <c r="E113" s="355"/>
      <c r="F113" s="355"/>
      <c r="G113" s="355"/>
      <c r="H113" s="355"/>
      <c r="I113" s="355"/>
      <c r="J113" s="355"/>
      <c r="K113" s="355"/>
      <c r="L113" s="355"/>
      <c r="M113" s="467"/>
      <c r="N113" s="467"/>
      <c r="P113" s="699"/>
      <c r="Q113" s="699"/>
      <c r="R113" s="699"/>
      <c r="S113" s="698"/>
      <c r="T113" s="698"/>
      <c r="U113" s="698"/>
      <c r="V113" s="698"/>
      <c r="W113" s="698"/>
      <c r="X113" s="698"/>
      <c r="Y113" s="698"/>
      <c r="Z113" s="698"/>
    </row>
    <row r="114" spans="1:26" s="7" customFormat="1" x14ac:dyDescent="0.2">
      <c r="A114" s="465"/>
      <c r="B114" s="355"/>
      <c r="C114" s="355"/>
      <c r="D114" s="355"/>
      <c r="E114" s="355"/>
      <c r="F114" s="355"/>
      <c r="G114" s="355"/>
      <c r="H114" s="355"/>
      <c r="I114" s="355"/>
      <c r="J114" s="355"/>
      <c r="K114" s="355"/>
      <c r="L114" s="355"/>
      <c r="M114" s="467"/>
      <c r="N114" s="467"/>
      <c r="P114" s="699"/>
      <c r="Q114" s="699"/>
      <c r="R114" s="699"/>
      <c r="S114" s="698"/>
      <c r="T114" s="698"/>
      <c r="U114" s="698"/>
      <c r="V114" s="698"/>
      <c r="W114" s="698"/>
      <c r="X114" s="698"/>
      <c r="Y114" s="698"/>
      <c r="Z114" s="698"/>
    </row>
    <row r="115" spans="1:26" s="7" customFormat="1" x14ac:dyDescent="0.2">
      <c r="A115" s="465"/>
      <c r="B115" s="355"/>
      <c r="C115" s="355"/>
      <c r="D115" s="355"/>
      <c r="E115" s="355"/>
      <c r="F115" s="355"/>
      <c r="G115" s="355"/>
      <c r="H115" s="355"/>
      <c r="I115" s="355"/>
      <c r="J115" s="355"/>
      <c r="K115" s="355"/>
      <c r="L115" s="355"/>
      <c r="M115" s="467"/>
      <c r="N115" s="467"/>
      <c r="P115" s="699"/>
      <c r="Q115" s="699"/>
      <c r="R115" s="699"/>
      <c r="S115" s="698"/>
      <c r="T115" s="698"/>
      <c r="U115" s="698"/>
      <c r="V115" s="698"/>
      <c r="W115" s="698"/>
      <c r="X115" s="698"/>
      <c r="Y115" s="698"/>
      <c r="Z115" s="698"/>
    </row>
    <row r="116" spans="1:26" s="7" customFormat="1" x14ac:dyDescent="0.2">
      <c r="B116" s="767"/>
      <c r="C116" s="767"/>
      <c r="D116" s="767"/>
      <c r="E116" s="767"/>
      <c r="F116" s="767"/>
      <c r="G116" s="767"/>
      <c r="H116" s="767"/>
      <c r="I116" s="767"/>
      <c r="J116" s="767"/>
      <c r="K116" s="767"/>
      <c r="L116" s="767"/>
      <c r="M116" s="467"/>
      <c r="N116" s="467"/>
      <c r="P116" s="699"/>
      <c r="Q116" s="699"/>
      <c r="R116" s="699"/>
      <c r="S116" s="698"/>
      <c r="T116" s="698"/>
      <c r="U116" s="698"/>
      <c r="V116" s="698"/>
      <c r="W116" s="698"/>
      <c r="X116" s="698"/>
      <c r="Y116" s="698"/>
      <c r="Z116" s="698"/>
    </row>
    <row r="117" spans="1:26" s="7" customFormat="1" ht="16.5" x14ac:dyDescent="0.3">
      <c r="A117" s="805" t="str">
        <f>IF(ISBLANK($E$4),"",CONCATENATE($E$4," (",$E$5,")"))</f>
        <v>Name of business (Tax reference number)</v>
      </c>
      <c r="M117" s="741"/>
      <c r="P117" s="699"/>
      <c r="Q117" s="699"/>
      <c r="R117" s="699"/>
      <c r="S117" s="698"/>
      <c r="T117" s="698"/>
      <c r="U117" s="698"/>
      <c r="V117" s="698"/>
      <c r="W117" s="698"/>
      <c r="X117" s="698"/>
      <c r="Y117" s="698"/>
      <c r="Z117" s="698"/>
    </row>
    <row r="118" spans="1:26" s="7" customFormat="1" ht="15" x14ac:dyDescent="0.25">
      <c r="A118" s="1925" t="s">
        <v>85</v>
      </c>
      <c r="B118" s="1926"/>
      <c r="C118" s="1926"/>
      <c r="D118" s="1926"/>
      <c r="E118" s="1926"/>
      <c r="F118" s="1926"/>
      <c r="G118" s="1926"/>
      <c r="H118" s="1926"/>
      <c r="I118" s="1926"/>
      <c r="J118" s="1926"/>
      <c r="K118" s="1926"/>
      <c r="L118" s="1927"/>
      <c r="M118" s="744" t="s">
        <v>381</v>
      </c>
      <c r="N118" s="745" t="s">
        <v>365</v>
      </c>
      <c r="P118" s="699"/>
      <c r="Q118" s="699"/>
      <c r="R118" s="699"/>
      <c r="S118" s="698"/>
      <c r="T118" s="698"/>
      <c r="U118" s="698"/>
      <c r="V118" s="698"/>
      <c r="W118" s="698"/>
      <c r="X118" s="698"/>
      <c r="Y118" s="698"/>
      <c r="Z118" s="698"/>
    </row>
    <row r="119" spans="1:26" s="7" customFormat="1" x14ac:dyDescent="0.2">
      <c r="A119" s="1928" t="s">
        <v>1102</v>
      </c>
      <c r="B119" s="1929"/>
      <c r="C119" s="1929"/>
      <c r="D119" s="1929"/>
      <c r="E119" s="1929"/>
      <c r="F119" s="1929"/>
      <c r="G119" s="1929"/>
      <c r="H119" s="1929"/>
      <c r="I119" s="1929"/>
      <c r="J119" s="1929"/>
      <c r="K119" s="1929"/>
      <c r="L119" s="1930"/>
      <c r="M119" s="746"/>
      <c r="N119" s="746"/>
      <c r="P119" s="699"/>
      <c r="Q119" s="699"/>
      <c r="R119" s="699"/>
      <c r="S119" s="698"/>
      <c r="T119" s="698"/>
      <c r="U119" s="698"/>
      <c r="V119" s="698"/>
      <c r="W119" s="698"/>
      <c r="X119" s="698"/>
      <c r="Y119" s="698"/>
      <c r="Z119" s="698"/>
    </row>
    <row r="120" spans="1:26" s="7" customFormat="1" x14ac:dyDescent="0.2">
      <c r="A120" s="768" t="s">
        <v>382</v>
      </c>
      <c r="B120" s="1702" t="s">
        <v>86</v>
      </c>
      <c r="C120" s="1702"/>
      <c r="D120" s="1702"/>
      <c r="E120" s="1702"/>
      <c r="F120" s="1702"/>
      <c r="G120" s="1702"/>
      <c r="H120" s="1702"/>
      <c r="I120" s="1702"/>
      <c r="J120" s="1702"/>
      <c r="K120" s="1702"/>
      <c r="L120" s="1924"/>
      <c r="M120" s="748">
        <f>'Sec 2B Purchases'!J16</f>
        <v>0</v>
      </c>
      <c r="N120" s="746"/>
      <c r="P120" s="699"/>
      <c r="Q120" s="699" t="str">
        <f>IF(M120&gt;=0.6,"Y","N")</f>
        <v>N</v>
      </c>
      <c r="R120" s="699" t="str">
        <f t="shared" si="1"/>
        <v>N</v>
      </c>
      <c r="S120" s="698"/>
      <c r="T120" s="698"/>
      <c r="U120" s="698"/>
      <c r="V120" s="698"/>
      <c r="W120" s="698"/>
      <c r="X120" s="698"/>
      <c r="Y120" s="698"/>
      <c r="Z120" s="698"/>
    </row>
    <row r="121" spans="1:26" s="7" customFormat="1" x14ac:dyDescent="0.2">
      <c r="A121" s="769"/>
      <c r="B121" s="1702"/>
      <c r="C121" s="1702"/>
      <c r="D121" s="1702"/>
      <c r="E121" s="1702"/>
      <c r="F121" s="1702"/>
      <c r="G121" s="1702"/>
      <c r="H121" s="1702"/>
      <c r="I121" s="1702"/>
      <c r="J121" s="1702"/>
      <c r="K121" s="1702"/>
      <c r="L121" s="1924"/>
      <c r="M121" s="748"/>
      <c r="N121" s="746"/>
      <c r="P121" s="699"/>
      <c r="Q121" s="699"/>
      <c r="R121" s="699"/>
      <c r="S121" s="698"/>
      <c r="T121" s="698"/>
      <c r="U121" s="698"/>
      <c r="V121" s="698"/>
      <c r="W121" s="698"/>
      <c r="X121" s="698"/>
      <c r="Y121" s="698"/>
      <c r="Z121" s="698"/>
    </row>
    <row r="122" spans="1:26" s="7" customFormat="1" x14ac:dyDescent="0.2">
      <c r="A122" s="769"/>
      <c r="B122" s="1702"/>
      <c r="C122" s="1702"/>
      <c r="D122" s="1702"/>
      <c r="E122" s="1702"/>
      <c r="F122" s="1702"/>
      <c r="G122" s="1702"/>
      <c r="H122" s="1702"/>
      <c r="I122" s="1702"/>
      <c r="J122" s="1702"/>
      <c r="K122" s="1702"/>
      <c r="L122" s="1924"/>
      <c r="M122" s="748"/>
      <c r="N122" s="746"/>
      <c r="P122" s="699"/>
      <c r="Q122" s="699"/>
      <c r="R122" s="699"/>
      <c r="S122" s="698"/>
      <c r="T122" s="698"/>
      <c r="U122" s="698"/>
      <c r="V122" s="698"/>
      <c r="W122" s="698"/>
      <c r="X122" s="698"/>
      <c r="Y122" s="698"/>
      <c r="Z122" s="698"/>
    </row>
    <row r="123" spans="1:26" s="7" customFormat="1" ht="10.5" customHeight="1" x14ac:dyDescent="0.2">
      <c r="A123" s="769"/>
      <c r="B123" s="798"/>
      <c r="C123" s="798"/>
      <c r="D123" s="798"/>
      <c r="E123" s="798"/>
      <c r="F123" s="798"/>
      <c r="G123" s="798"/>
      <c r="H123" s="798"/>
      <c r="I123" s="798"/>
      <c r="J123" s="798"/>
      <c r="K123" s="798"/>
      <c r="L123" s="800"/>
      <c r="M123" s="748"/>
      <c r="N123" s="746"/>
      <c r="P123" s="699"/>
      <c r="Q123" s="699"/>
      <c r="R123" s="699"/>
      <c r="S123" s="698"/>
      <c r="T123" s="698"/>
      <c r="U123" s="698"/>
      <c r="V123" s="698"/>
      <c r="W123" s="698"/>
      <c r="X123" s="698"/>
      <c r="Y123" s="698"/>
      <c r="Z123" s="698"/>
    </row>
    <row r="124" spans="1:26" s="7" customFormat="1" x14ac:dyDescent="0.2">
      <c r="A124" s="1938" t="s">
        <v>12</v>
      </c>
      <c r="B124" s="1939"/>
      <c r="C124" s="1939"/>
      <c r="D124" s="1939"/>
      <c r="E124" s="1939"/>
      <c r="F124" s="1939"/>
      <c r="G124" s="1939"/>
      <c r="H124" s="1939"/>
      <c r="I124" s="1939"/>
      <c r="J124" s="1939"/>
      <c r="K124" s="1939"/>
      <c r="L124" s="1940"/>
      <c r="M124" s="748"/>
      <c r="N124" s="746"/>
      <c r="P124" s="699"/>
      <c r="Q124" s="699"/>
      <c r="R124" s="699"/>
      <c r="S124" s="698"/>
      <c r="T124" s="698"/>
      <c r="U124" s="698"/>
      <c r="V124" s="698"/>
      <c r="W124" s="698"/>
      <c r="X124" s="698"/>
      <c r="Y124" s="698"/>
      <c r="Z124" s="698"/>
    </row>
    <row r="125" spans="1:26" s="7" customFormat="1" x14ac:dyDescent="0.2">
      <c r="A125" s="770" t="s">
        <v>383</v>
      </c>
      <c r="B125" s="1702" t="s">
        <v>88</v>
      </c>
      <c r="C125" s="1702"/>
      <c r="D125" s="1702"/>
      <c r="E125" s="1702"/>
      <c r="F125" s="1702"/>
      <c r="G125" s="1702"/>
      <c r="H125" s="1702"/>
      <c r="I125" s="1702"/>
      <c r="J125" s="1702"/>
      <c r="K125" s="1702"/>
      <c r="L125" s="1924"/>
      <c r="M125" s="748">
        <f>'Sec 2B Purchases'!J31</f>
        <v>0</v>
      </c>
      <c r="N125" s="746"/>
      <c r="P125" s="699"/>
      <c r="Q125" s="699" t="str">
        <f>IF(M125&gt;=0.6,"Y","N")</f>
        <v>N</v>
      </c>
      <c r="R125" s="699" t="str">
        <f t="shared" si="1"/>
        <v>N</v>
      </c>
      <c r="S125" s="698"/>
      <c r="T125" s="698"/>
      <c r="U125" s="698"/>
      <c r="V125" s="698"/>
      <c r="W125" s="698"/>
      <c r="X125" s="698"/>
      <c r="Y125" s="698"/>
      <c r="Z125" s="698"/>
    </row>
    <row r="126" spans="1:26" s="7" customFormat="1" x14ac:dyDescent="0.2">
      <c r="A126" s="769"/>
      <c r="B126" s="1702"/>
      <c r="C126" s="1702"/>
      <c r="D126" s="1702"/>
      <c r="E126" s="1702"/>
      <c r="F126" s="1702"/>
      <c r="G126" s="1702"/>
      <c r="H126" s="1702"/>
      <c r="I126" s="1702"/>
      <c r="J126" s="1702"/>
      <c r="K126" s="1702"/>
      <c r="L126" s="1924"/>
      <c r="M126" s="748"/>
      <c r="N126" s="746"/>
      <c r="P126" s="699"/>
      <c r="Q126" s="699"/>
      <c r="R126" s="699"/>
      <c r="S126" s="698"/>
      <c r="T126" s="698"/>
      <c r="U126" s="698"/>
      <c r="V126" s="698"/>
      <c r="W126" s="698"/>
      <c r="X126" s="698"/>
      <c r="Y126" s="698"/>
      <c r="Z126" s="698"/>
    </row>
    <row r="127" spans="1:26" s="7" customFormat="1" x14ac:dyDescent="0.2">
      <c r="A127" s="769"/>
      <c r="B127" s="1702"/>
      <c r="C127" s="1702"/>
      <c r="D127" s="1702"/>
      <c r="E127" s="1702"/>
      <c r="F127" s="1702"/>
      <c r="G127" s="1702"/>
      <c r="H127" s="1702"/>
      <c r="I127" s="1702"/>
      <c r="J127" s="1702"/>
      <c r="K127" s="1702"/>
      <c r="L127" s="1924"/>
      <c r="M127" s="748"/>
      <c r="N127" s="746"/>
      <c r="P127" s="699"/>
      <c r="Q127" s="699"/>
      <c r="R127" s="699"/>
      <c r="S127" s="698"/>
      <c r="T127" s="698"/>
      <c r="U127" s="698"/>
      <c r="V127" s="698"/>
      <c r="W127" s="698"/>
      <c r="X127" s="698"/>
      <c r="Y127" s="698"/>
      <c r="Z127" s="698"/>
    </row>
    <row r="128" spans="1:26" s="7" customFormat="1" ht="10.5" customHeight="1" x14ac:dyDescent="0.2">
      <c r="A128" s="769"/>
      <c r="B128" s="798"/>
      <c r="C128" s="798"/>
      <c r="D128" s="798"/>
      <c r="E128" s="798"/>
      <c r="F128" s="798"/>
      <c r="G128" s="798"/>
      <c r="H128" s="798"/>
      <c r="I128" s="798"/>
      <c r="J128" s="798"/>
      <c r="K128" s="798"/>
      <c r="L128" s="800"/>
      <c r="M128" s="748"/>
      <c r="N128" s="746"/>
      <c r="P128" s="699"/>
      <c r="Q128" s="699"/>
      <c r="R128" s="699"/>
      <c r="S128" s="698"/>
      <c r="T128" s="698"/>
      <c r="U128" s="698"/>
      <c r="V128" s="698"/>
      <c r="W128" s="698"/>
      <c r="X128" s="698"/>
      <c r="Y128" s="698"/>
      <c r="Z128" s="698"/>
    </row>
    <row r="129" spans="1:26" s="7" customFormat="1" x14ac:dyDescent="0.2">
      <c r="A129" s="1938" t="s">
        <v>302</v>
      </c>
      <c r="B129" s="1939"/>
      <c r="C129" s="1939"/>
      <c r="D129" s="1939"/>
      <c r="E129" s="1939"/>
      <c r="F129" s="1939"/>
      <c r="G129" s="1939"/>
      <c r="H129" s="1939"/>
      <c r="I129" s="1939"/>
      <c r="J129" s="1939"/>
      <c r="K129" s="1939"/>
      <c r="L129" s="1940"/>
      <c r="M129" s="748"/>
      <c r="N129" s="746"/>
      <c r="P129" s="699"/>
      <c r="Q129" s="699"/>
      <c r="R129" s="699"/>
      <c r="S129" s="698"/>
      <c r="T129" s="698"/>
      <c r="U129" s="698"/>
      <c r="V129" s="698"/>
      <c r="W129" s="698"/>
      <c r="X129" s="698"/>
      <c r="Y129" s="698"/>
      <c r="Z129" s="698"/>
    </row>
    <row r="130" spans="1:26" s="7" customFormat="1" x14ac:dyDescent="0.2">
      <c r="A130" s="774" t="s">
        <v>402</v>
      </c>
      <c r="B130" s="1702" t="s">
        <v>829</v>
      </c>
      <c r="C130" s="1702"/>
      <c r="D130" s="1702"/>
      <c r="E130" s="1702"/>
      <c r="F130" s="1702"/>
      <c r="G130" s="1702"/>
      <c r="H130" s="1702"/>
      <c r="I130" s="1702"/>
      <c r="J130" s="1702"/>
      <c r="K130" s="1702"/>
      <c r="L130" s="1924"/>
      <c r="M130" s="748">
        <f>'Sec 2B Purchases'!J161</f>
        <v>0</v>
      </c>
      <c r="N130" s="746"/>
      <c r="P130" s="699"/>
      <c r="Q130" s="699" t="str">
        <f>IF(M130&gt;=0.6,"Y","N")</f>
        <v>N</v>
      </c>
      <c r="R130" s="699" t="str">
        <f t="shared" si="1"/>
        <v>N</v>
      </c>
      <c r="S130" s="698"/>
      <c r="T130" s="698"/>
      <c r="U130" s="698"/>
      <c r="V130" s="698"/>
      <c r="W130" s="698"/>
      <c r="X130" s="698"/>
      <c r="Y130" s="698"/>
      <c r="Z130" s="698"/>
    </row>
    <row r="131" spans="1:26" s="7" customFormat="1" x14ac:dyDescent="0.2">
      <c r="A131" s="769"/>
      <c r="B131" s="1702"/>
      <c r="C131" s="1702"/>
      <c r="D131" s="1702"/>
      <c r="E131" s="1702"/>
      <c r="F131" s="1702"/>
      <c r="G131" s="1702"/>
      <c r="H131" s="1702"/>
      <c r="I131" s="1702"/>
      <c r="J131" s="1702"/>
      <c r="K131" s="1702"/>
      <c r="L131" s="1924"/>
      <c r="M131" s="748"/>
      <c r="N131" s="746"/>
      <c r="P131" s="699"/>
      <c r="Q131" s="699"/>
      <c r="R131" s="699"/>
      <c r="S131" s="698"/>
      <c r="T131" s="698"/>
      <c r="U131" s="698"/>
      <c r="V131" s="698"/>
      <c r="W131" s="698"/>
      <c r="X131" s="698"/>
      <c r="Y131" s="698"/>
      <c r="Z131" s="698"/>
    </row>
    <row r="132" spans="1:26" s="7" customFormat="1" x14ac:dyDescent="0.2">
      <c r="A132" s="769"/>
      <c r="B132" s="1702"/>
      <c r="C132" s="1702"/>
      <c r="D132" s="1702"/>
      <c r="E132" s="1702"/>
      <c r="F132" s="1702"/>
      <c r="G132" s="1702"/>
      <c r="H132" s="1702"/>
      <c r="I132" s="1702"/>
      <c r="J132" s="1702"/>
      <c r="K132" s="1702"/>
      <c r="L132" s="1924"/>
      <c r="M132" s="748"/>
      <c r="N132" s="746"/>
      <c r="P132" s="699"/>
      <c r="Q132" s="699"/>
      <c r="R132" s="699"/>
      <c r="S132" s="698"/>
      <c r="T132" s="698"/>
      <c r="U132" s="698"/>
      <c r="V132" s="698"/>
      <c r="W132" s="698"/>
      <c r="X132" s="698"/>
      <c r="Y132" s="698"/>
      <c r="Z132" s="698"/>
    </row>
    <row r="133" spans="1:26" s="7" customFormat="1" ht="10.5" customHeight="1" x14ac:dyDescent="0.2">
      <c r="A133" s="769"/>
      <c r="B133" s="798"/>
      <c r="C133" s="798"/>
      <c r="D133" s="798"/>
      <c r="E133" s="798"/>
      <c r="F133" s="798"/>
      <c r="G133" s="798"/>
      <c r="H133" s="798"/>
      <c r="I133" s="798"/>
      <c r="J133" s="798"/>
      <c r="K133" s="798"/>
      <c r="L133" s="800"/>
      <c r="M133" s="748"/>
      <c r="N133" s="746"/>
      <c r="P133" s="699"/>
      <c r="Q133" s="699"/>
      <c r="R133" s="699"/>
      <c r="S133" s="698"/>
      <c r="T133" s="698"/>
      <c r="U133" s="698"/>
      <c r="V133" s="698"/>
      <c r="W133" s="698"/>
      <c r="X133" s="698"/>
      <c r="Y133" s="698"/>
      <c r="Z133" s="698"/>
    </row>
    <row r="134" spans="1:26" s="7" customFormat="1" ht="28.5" x14ac:dyDescent="0.2">
      <c r="A134" s="860" t="s">
        <v>1239</v>
      </c>
      <c r="B134" s="1702" t="s">
        <v>109</v>
      </c>
      <c r="C134" s="1702"/>
      <c r="D134" s="1702"/>
      <c r="E134" s="1702"/>
      <c r="F134" s="1702"/>
      <c r="G134" s="1702"/>
      <c r="H134" s="1702"/>
      <c r="I134" s="1702"/>
      <c r="J134" s="1702"/>
      <c r="K134" s="1702"/>
      <c r="L134" s="1924"/>
      <c r="M134" s="748">
        <f>'Sec 2B Purchases'!J238</f>
        <v>0</v>
      </c>
      <c r="N134" s="746"/>
      <c r="P134" s="699"/>
      <c r="Q134" s="699" t="str">
        <f>IF(M134&gt;=0.6,"Y","N")</f>
        <v>N</v>
      </c>
      <c r="R134" s="699" t="str">
        <f t="shared" si="1"/>
        <v>N</v>
      </c>
      <c r="S134" s="698"/>
      <c r="T134" s="698"/>
      <c r="U134" s="698"/>
      <c r="V134" s="698"/>
      <c r="W134" s="698"/>
      <c r="X134" s="698"/>
      <c r="Y134" s="698"/>
      <c r="Z134" s="698"/>
    </row>
    <row r="135" spans="1:26" s="7" customFormat="1" ht="10.5" customHeight="1" x14ac:dyDescent="0.2">
      <c r="A135" s="769"/>
      <c r="B135" s="798"/>
      <c r="C135" s="798"/>
      <c r="D135" s="798"/>
      <c r="E135" s="798"/>
      <c r="F135" s="798"/>
      <c r="G135" s="798"/>
      <c r="H135" s="798"/>
      <c r="I135" s="798"/>
      <c r="J135" s="798"/>
      <c r="K135" s="798"/>
      <c r="L135" s="800"/>
      <c r="M135" s="748"/>
      <c r="N135" s="746"/>
      <c r="P135" s="699"/>
      <c r="Q135" s="699"/>
      <c r="R135" s="699"/>
      <c r="S135" s="698"/>
      <c r="T135" s="698"/>
      <c r="U135" s="698"/>
      <c r="V135" s="698"/>
      <c r="W135" s="698"/>
      <c r="X135" s="698"/>
      <c r="Y135" s="698"/>
      <c r="Z135" s="698"/>
    </row>
    <row r="136" spans="1:26" s="7" customFormat="1" x14ac:dyDescent="0.2">
      <c r="A136" s="1938" t="s">
        <v>113</v>
      </c>
      <c r="B136" s="1939"/>
      <c r="C136" s="1939"/>
      <c r="D136" s="1939"/>
      <c r="E136" s="1939"/>
      <c r="F136" s="1939"/>
      <c r="G136" s="1939"/>
      <c r="H136" s="1939"/>
      <c r="I136" s="1939"/>
      <c r="J136" s="1939"/>
      <c r="K136" s="1939"/>
      <c r="L136" s="1940"/>
      <c r="M136" s="748"/>
      <c r="N136" s="746"/>
      <c r="P136" s="699"/>
      <c r="Q136" s="699"/>
      <c r="R136" s="699"/>
      <c r="S136" s="698"/>
      <c r="T136" s="698"/>
      <c r="U136" s="698"/>
      <c r="V136" s="698"/>
      <c r="W136" s="698"/>
      <c r="X136" s="698"/>
      <c r="Y136" s="698"/>
      <c r="Z136" s="698"/>
    </row>
    <row r="137" spans="1:26" s="7" customFormat="1" x14ac:dyDescent="0.2">
      <c r="A137" s="770" t="s">
        <v>385</v>
      </c>
      <c r="B137" s="1702" t="s">
        <v>114</v>
      </c>
      <c r="C137" s="1702"/>
      <c r="D137" s="1702"/>
      <c r="E137" s="1702"/>
      <c r="F137" s="1702"/>
      <c r="G137" s="1702"/>
      <c r="H137" s="1702"/>
      <c r="I137" s="1702"/>
      <c r="J137" s="1702"/>
      <c r="K137" s="1702"/>
      <c r="L137" s="1924"/>
      <c r="M137" s="748">
        <f>'Sec 2B Purchases'!J258</f>
        <v>0</v>
      </c>
      <c r="N137" s="746" t="str">
        <f>IF('Sec 2B Purchases'!U258=TRUE,"N.A.","")</f>
        <v/>
      </c>
      <c r="P137" s="699"/>
      <c r="Q137" s="699" t="str">
        <f>IF(M137&gt;=0.6,"Y","N")</f>
        <v>N</v>
      </c>
      <c r="R137" s="699" t="str">
        <f t="shared" si="1"/>
        <v>N</v>
      </c>
      <c r="S137" s="698"/>
      <c r="T137" s="698"/>
      <c r="U137" s="698"/>
      <c r="V137" s="698"/>
      <c r="W137" s="698"/>
      <c r="X137" s="698"/>
      <c r="Y137" s="698"/>
      <c r="Z137" s="698"/>
    </row>
    <row r="138" spans="1:26" s="7" customFormat="1" x14ac:dyDescent="0.2">
      <c r="A138" s="769"/>
      <c r="B138" s="1702"/>
      <c r="C138" s="1702"/>
      <c r="D138" s="1702"/>
      <c r="E138" s="1702"/>
      <c r="F138" s="1702"/>
      <c r="G138" s="1702"/>
      <c r="H138" s="1702"/>
      <c r="I138" s="1702"/>
      <c r="J138" s="1702"/>
      <c r="K138" s="1702"/>
      <c r="L138" s="1924"/>
      <c r="M138" s="748"/>
      <c r="N138" s="746"/>
      <c r="P138" s="699"/>
      <c r="Q138" s="699"/>
      <c r="R138" s="699"/>
      <c r="S138" s="698"/>
      <c r="T138" s="698"/>
      <c r="U138" s="698"/>
      <c r="V138" s="698"/>
      <c r="W138" s="698"/>
      <c r="X138" s="698"/>
      <c r="Y138" s="698"/>
      <c r="Z138" s="698"/>
    </row>
    <row r="139" spans="1:26" s="7" customFormat="1" ht="10.5" customHeight="1" x14ac:dyDescent="0.2">
      <c r="A139" s="769"/>
      <c r="B139" s="798"/>
      <c r="C139" s="798"/>
      <c r="D139" s="798"/>
      <c r="E139" s="798"/>
      <c r="F139" s="798"/>
      <c r="G139" s="798"/>
      <c r="H139" s="798"/>
      <c r="I139" s="798"/>
      <c r="J139" s="798"/>
      <c r="K139" s="798"/>
      <c r="L139" s="800"/>
      <c r="M139" s="748"/>
      <c r="N139" s="746"/>
      <c r="P139" s="699"/>
      <c r="Q139" s="699"/>
      <c r="R139" s="699"/>
      <c r="S139" s="698"/>
      <c r="T139" s="698"/>
      <c r="U139" s="698"/>
      <c r="V139" s="698"/>
      <c r="W139" s="698"/>
      <c r="X139" s="698"/>
      <c r="Y139" s="698"/>
      <c r="Z139" s="698"/>
    </row>
    <row r="140" spans="1:26" s="7" customFormat="1" x14ac:dyDescent="0.2">
      <c r="A140" s="1952" t="s">
        <v>494</v>
      </c>
      <c r="B140" s="1953"/>
      <c r="C140" s="1953"/>
      <c r="D140" s="1953"/>
      <c r="E140" s="1953"/>
      <c r="F140" s="1953"/>
      <c r="G140" s="1953"/>
      <c r="H140" s="1953"/>
      <c r="I140" s="1953"/>
      <c r="J140" s="1953"/>
      <c r="K140" s="1953"/>
      <c r="L140" s="1954"/>
      <c r="M140" s="748"/>
      <c r="N140" s="746"/>
      <c r="P140" s="699"/>
      <c r="Q140" s="699"/>
      <c r="R140" s="699"/>
      <c r="S140" s="698"/>
      <c r="T140" s="698"/>
      <c r="U140" s="698"/>
      <c r="V140" s="698"/>
      <c r="W140" s="698"/>
      <c r="X140" s="698"/>
      <c r="Y140" s="698"/>
      <c r="Z140" s="698"/>
    </row>
    <row r="141" spans="1:26" s="7" customFormat="1" x14ac:dyDescent="0.2">
      <c r="A141" s="1952"/>
      <c r="B141" s="1953"/>
      <c r="C141" s="1953"/>
      <c r="D141" s="1953"/>
      <c r="E141" s="1953"/>
      <c r="F141" s="1953"/>
      <c r="G141" s="1953"/>
      <c r="H141" s="1953"/>
      <c r="I141" s="1953"/>
      <c r="J141" s="1953"/>
      <c r="K141" s="1953"/>
      <c r="L141" s="1954"/>
      <c r="M141" s="748"/>
      <c r="N141" s="746"/>
      <c r="P141" s="699"/>
      <c r="Q141" s="699"/>
      <c r="R141" s="699"/>
      <c r="S141" s="698"/>
      <c r="T141" s="698"/>
      <c r="U141" s="698"/>
      <c r="V141" s="698"/>
      <c r="W141" s="698"/>
      <c r="X141" s="698"/>
      <c r="Y141" s="698"/>
      <c r="Z141" s="698"/>
    </row>
    <row r="142" spans="1:26" s="7" customFormat="1" x14ac:dyDescent="0.2">
      <c r="A142" s="770" t="s">
        <v>386</v>
      </c>
      <c r="B142" s="1702" t="s">
        <v>435</v>
      </c>
      <c r="C142" s="1702"/>
      <c r="D142" s="1702"/>
      <c r="E142" s="1702"/>
      <c r="F142" s="1702"/>
      <c r="G142" s="1702"/>
      <c r="H142" s="1702"/>
      <c r="I142" s="1702"/>
      <c r="J142" s="1702"/>
      <c r="K142" s="1702"/>
      <c r="L142" s="1924"/>
      <c r="M142" s="748">
        <f>'Sec 2B Purchases'!J286</f>
        <v>0</v>
      </c>
      <c r="N142" s="746" t="str">
        <f>IF('Sec 2B Purchases'!U286=TRUE,"N.A.","")</f>
        <v/>
      </c>
      <c r="P142" s="699"/>
      <c r="Q142" s="699" t="str">
        <f>IF(M142&gt;=0.6,"Y","N")</f>
        <v>N</v>
      </c>
      <c r="R142" s="699" t="str">
        <f t="shared" si="1"/>
        <v>N</v>
      </c>
      <c r="S142" s="698"/>
      <c r="T142" s="698"/>
      <c r="U142" s="698"/>
      <c r="V142" s="698"/>
      <c r="W142" s="698"/>
      <c r="X142" s="698"/>
      <c r="Y142" s="698"/>
      <c r="Z142" s="698"/>
    </row>
    <row r="143" spans="1:26" s="7" customFormat="1" x14ac:dyDescent="0.2">
      <c r="A143" s="769"/>
      <c r="B143" s="1702"/>
      <c r="C143" s="1702"/>
      <c r="D143" s="1702"/>
      <c r="E143" s="1702"/>
      <c r="F143" s="1702"/>
      <c r="G143" s="1702"/>
      <c r="H143" s="1702"/>
      <c r="I143" s="1702"/>
      <c r="J143" s="1702"/>
      <c r="K143" s="1702"/>
      <c r="L143" s="1924"/>
      <c r="M143" s="748"/>
      <c r="N143" s="746"/>
      <c r="P143" s="699"/>
      <c r="Q143" s="699"/>
      <c r="R143" s="699"/>
      <c r="S143" s="698"/>
      <c r="T143" s="698"/>
      <c r="U143" s="698"/>
      <c r="V143" s="698"/>
      <c r="W143" s="698"/>
      <c r="X143" s="698"/>
      <c r="Y143" s="698"/>
      <c r="Z143" s="698"/>
    </row>
    <row r="144" spans="1:26" s="7" customFormat="1" ht="10.5" customHeight="1" x14ac:dyDescent="0.2">
      <c r="A144" s="769"/>
      <c r="B144" s="798"/>
      <c r="C144" s="798"/>
      <c r="D144" s="798"/>
      <c r="E144" s="798"/>
      <c r="F144" s="798"/>
      <c r="G144" s="798"/>
      <c r="H144" s="798"/>
      <c r="I144" s="798"/>
      <c r="J144" s="798"/>
      <c r="K144" s="798"/>
      <c r="L144" s="800"/>
      <c r="M144" s="748"/>
      <c r="N144" s="746"/>
      <c r="P144" s="699"/>
      <c r="Q144" s="699"/>
      <c r="R144" s="699"/>
      <c r="S144" s="698"/>
      <c r="T144" s="698"/>
      <c r="U144" s="698"/>
      <c r="V144" s="698"/>
      <c r="W144" s="698"/>
      <c r="X144" s="698"/>
      <c r="Y144" s="698"/>
      <c r="Z144" s="698"/>
    </row>
    <row r="145" spans="1:26" s="7" customFormat="1" x14ac:dyDescent="0.2">
      <c r="A145" s="1931" t="s">
        <v>1499</v>
      </c>
      <c r="B145" s="1932"/>
      <c r="C145" s="1932"/>
      <c r="D145" s="1932"/>
      <c r="E145" s="1932"/>
      <c r="F145" s="1932"/>
      <c r="G145" s="1932"/>
      <c r="H145" s="1932"/>
      <c r="I145" s="1932"/>
      <c r="J145" s="1932"/>
      <c r="K145" s="1932"/>
      <c r="L145" s="1933"/>
      <c r="M145" s="748"/>
      <c r="N145" s="746"/>
      <c r="P145" s="699"/>
      <c r="Q145" s="699"/>
      <c r="R145" s="699"/>
      <c r="S145" s="698"/>
      <c r="T145" s="698"/>
      <c r="U145" s="698"/>
      <c r="V145" s="698"/>
      <c r="W145" s="698"/>
      <c r="X145" s="698"/>
      <c r="Y145" s="698"/>
      <c r="Z145" s="698"/>
    </row>
    <row r="146" spans="1:26" s="7" customFormat="1" x14ac:dyDescent="0.2">
      <c r="A146" s="1931"/>
      <c r="B146" s="1932"/>
      <c r="C146" s="1932"/>
      <c r="D146" s="1932"/>
      <c r="E146" s="1932"/>
      <c r="F146" s="1932"/>
      <c r="G146" s="1932"/>
      <c r="H146" s="1932"/>
      <c r="I146" s="1932"/>
      <c r="J146" s="1932"/>
      <c r="K146" s="1932"/>
      <c r="L146" s="1933"/>
      <c r="M146" s="748"/>
      <c r="N146" s="746"/>
      <c r="P146" s="699"/>
      <c r="Q146" s="699"/>
      <c r="R146" s="699"/>
      <c r="S146" s="698"/>
      <c r="T146" s="698"/>
      <c r="U146" s="698"/>
      <c r="V146" s="698"/>
      <c r="W146" s="698"/>
      <c r="X146" s="698"/>
      <c r="Y146" s="698"/>
      <c r="Z146" s="698"/>
    </row>
    <row r="147" spans="1:26" s="7" customFormat="1" x14ac:dyDescent="0.2">
      <c r="A147" s="770" t="s">
        <v>387</v>
      </c>
      <c r="B147" s="1702" t="s">
        <v>435</v>
      </c>
      <c r="C147" s="1702"/>
      <c r="D147" s="1702"/>
      <c r="E147" s="1702"/>
      <c r="F147" s="1702"/>
      <c r="G147" s="1702"/>
      <c r="H147" s="1702"/>
      <c r="I147" s="1702"/>
      <c r="J147" s="1702"/>
      <c r="K147" s="1702"/>
      <c r="L147" s="1924"/>
      <c r="M147" s="748">
        <f>'Sec 2B Purchases'!J331</f>
        <v>0</v>
      </c>
      <c r="N147" s="746" t="str">
        <f>IF('Sec 2B Purchases'!U331=TRUE,"N.A.","")</f>
        <v/>
      </c>
      <c r="P147" s="699"/>
      <c r="Q147" s="699" t="str">
        <f>IF(M147&gt;=0.6,"Y","N")</f>
        <v>N</v>
      </c>
      <c r="R147" s="699" t="str">
        <f t="shared" si="1"/>
        <v>N</v>
      </c>
      <c r="S147" s="698"/>
      <c r="T147" s="698"/>
      <c r="U147" s="698"/>
      <c r="V147" s="698"/>
      <c r="W147" s="698"/>
      <c r="X147" s="698"/>
      <c r="Y147" s="698"/>
      <c r="Z147" s="698"/>
    </row>
    <row r="148" spans="1:26" s="7" customFormat="1" x14ac:dyDescent="0.2">
      <c r="A148" s="769"/>
      <c r="B148" s="1702"/>
      <c r="C148" s="1702"/>
      <c r="D148" s="1702"/>
      <c r="E148" s="1702"/>
      <c r="F148" s="1702"/>
      <c r="G148" s="1702"/>
      <c r="H148" s="1702"/>
      <c r="I148" s="1702"/>
      <c r="J148" s="1702"/>
      <c r="K148" s="1702"/>
      <c r="L148" s="1924"/>
      <c r="M148" s="748"/>
      <c r="N148" s="746"/>
      <c r="P148" s="699"/>
      <c r="Q148" s="699"/>
      <c r="R148" s="699"/>
      <c r="S148" s="698"/>
      <c r="T148" s="698"/>
      <c r="U148" s="698"/>
      <c r="V148" s="698"/>
      <c r="W148" s="698"/>
      <c r="X148" s="698"/>
      <c r="Y148" s="698"/>
      <c r="Z148" s="698"/>
    </row>
    <row r="149" spans="1:26" s="7" customFormat="1" ht="10.5" customHeight="1" x14ac:dyDescent="0.2">
      <c r="A149" s="769"/>
      <c r="B149" s="798"/>
      <c r="C149" s="798"/>
      <c r="D149" s="798"/>
      <c r="E149" s="798"/>
      <c r="F149" s="798"/>
      <c r="G149" s="798"/>
      <c r="H149" s="798"/>
      <c r="I149" s="798"/>
      <c r="J149" s="798"/>
      <c r="K149" s="798"/>
      <c r="L149" s="800"/>
      <c r="M149" s="748"/>
      <c r="N149" s="746"/>
      <c r="P149" s="699"/>
      <c r="Q149" s="699"/>
      <c r="R149" s="699"/>
      <c r="S149" s="698"/>
      <c r="T149" s="698"/>
      <c r="U149" s="698"/>
      <c r="V149" s="698"/>
      <c r="W149" s="698"/>
      <c r="X149" s="698"/>
      <c r="Y149" s="698"/>
      <c r="Z149" s="698"/>
    </row>
    <row r="150" spans="1:26" s="7" customFormat="1" x14ac:dyDescent="0.2">
      <c r="A150" s="1952" t="s">
        <v>830</v>
      </c>
      <c r="B150" s="1953"/>
      <c r="C150" s="1953"/>
      <c r="D150" s="1953"/>
      <c r="E150" s="1953"/>
      <c r="F150" s="1953"/>
      <c r="G150" s="1953"/>
      <c r="H150" s="1953"/>
      <c r="I150" s="1953"/>
      <c r="J150" s="1953"/>
      <c r="K150" s="1953"/>
      <c r="L150" s="1954"/>
      <c r="M150" s="748"/>
      <c r="N150" s="746"/>
      <c r="P150" s="699"/>
      <c r="Q150" s="699"/>
      <c r="R150" s="699"/>
      <c r="S150" s="698"/>
      <c r="T150" s="698"/>
      <c r="U150" s="698"/>
      <c r="V150" s="698"/>
      <c r="W150" s="698"/>
      <c r="X150" s="698"/>
      <c r="Y150" s="698"/>
      <c r="Z150" s="698"/>
    </row>
    <row r="151" spans="1:26" s="7" customFormat="1" x14ac:dyDescent="0.2">
      <c r="A151" s="1952"/>
      <c r="B151" s="1953"/>
      <c r="C151" s="1953"/>
      <c r="D151" s="1953"/>
      <c r="E151" s="1953"/>
      <c r="F151" s="1953"/>
      <c r="G151" s="1953"/>
      <c r="H151" s="1953"/>
      <c r="I151" s="1953"/>
      <c r="J151" s="1953"/>
      <c r="K151" s="1953"/>
      <c r="L151" s="1954"/>
      <c r="M151" s="748"/>
      <c r="N151" s="746"/>
      <c r="P151" s="699"/>
      <c r="Q151" s="699"/>
      <c r="R151" s="699"/>
      <c r="S151" s="698"/>
      <c r="T151" s="698"/>
      <c r="U151" s="698"/>
      <c r="V151" s="698"/>
      <c r="W151" s="698"/>
      <c r="X151" s="698"/>
      <c r="Y151" s="698"/>
      <c r="Z151" s="698"/>
    </row>
    <row r="152" spans="1:26" s="7" customFormat="1" x14ac:dyDescent="0.2">
      <c r="A152" s="771" t="s">
        <v>388</v>
      </c>
      <c r="B152" s="1386" t="s">
        <v>1053</v>
      </c>
      <c r="C152" s="1386"/>
      <c r="D152" s="1386"/>
      <c r="E152" s="1386"/>
      <c r="F152" s="1386"/>
      <c r="G152" s="1386"/>
      <c r="H152" s="1386"/>
      <c r="I152" s="1386"/>
      <c r="J152" s="1386"/>
      <c r="K152" s="1386"/>
      <c r="L152" s="1923"/>
      <c r="M152" s="748">
        <f>'Sec 2B Purchases'!J372</f>
        <v>0</v>
      </c>
      <c r="N152" s="746" t="str">
        <f>IF('Sec 2B Purchases'!U372=TRUE,"N.A.","")</f>
        <v/>
      </c>
      <c r="P152" s="699"/>
      <c r="Q152" s="699" t="str">
        <f>IF(M152&gt;=0.6,"Y","N")</f>
        <v>N</v>
      </c>
      <c r="R152" s="699" t="str">
        <f t="shared" si="1"/>
        <v>N</v>
      </c>
      <c r="S152" s="698"/>
      <c r="T152" s="698"/>
      <c r="U152" s="698"/>
      <c r="V152" s="698"/>
      <c r="W152" s="698"/>
      <c r="X152" s="698"/>
      <c r="Y152" s="698"/>
      <c r="Z152" s="698"/>
    </row>
    <row r="153" spans="1:26" s="7" customFormat="1" x14ac:dyDescent="0.2">
      <c r="A153" s="772"/>
      <c r="B153" s="1386"/>
      <c r="C153" s="1386"/>
      <c r="D153" s="1386"/>
      <c r="E153" s="1386"/>
      <c r="F153" s="1386"/>
      <c r="G153" s="1386"/>
      <c r="H153" s="1386"/>
      <c r="I153" s="1386"/>
      <c r="J153" s="1386"/>
      <c r="K153" s="1386"/>
      <c r="L153" s="1923"/>
      <c r="M153" s="746"/>
      <c r="N153" s="746"/>
      <c r="P153" s="699"/>
      <c r="Q153" s="699"/>
      <c r="R153" s="699"/>
      <c r="S153" s="698"/>
      <c r="T153" s="698"/>
      <c r="U153" s="698"/>
      <c r="V153" s="698"/>
      <c r="W153" s="698"/>
      <c r="X153" s="698"/>
      <c r="Y153" s="698"/>
      <c r="Z153" s="698"/>
    </row>
    <row r="154" spans="1:26" s="7" customFormat="1" ht="28.5" x14ac:dyDescent="0.2">
      <c r="A154" s="861" t="s">
        <v>1238</v>
      </c>
      <c r="B154" s="1655"/>
      <c r="C154" s="1655"/>
      <c r="D154" s="1655"/>
      <c r="E154" s="1655"/>
      <c r="F154" s="1655"/>
      <c r="G154" s="1655"/>
      <c r="H154" s="1655"/>
      <c r="I154" s="1655"/>
      <c r="J154" s="1655"/>
      <c r="K154" s="1655"/>
      <c r="L154" s="1955"/>
      <c r="M154" s="766"/>
      <c r="N154" s="766"/>
      <c r="P154" s="699"/>
      <c r="Q154" s="699"/>
      <c r="R154" s="699"/>
      <c r="S154" s="698"/>
      <c r="T154" s="698"/>
      <c r="U154" s="698"/>
      <c r="V154" s="698"/>
      <c r="W154" s="698"/>
      <c r="X154" s="698"/>
      <c r="Y154" s="698"/>
      <c r="Z154" s="698"/>
    </row>
    <row r="155" spans="1:26" s="7" customFormat="1" ht="7.5" customHeight="1" x14ac:dyDescent="0.2">
      <c r="A155" s="460"/>
      <c r="B155" s="460"/>
      <c r="C155" s="460"/>
      <c r="D155" s="460"/>
      <c r="E155" s="460"/>
      <c r="F155" s="460"/>
      <c r="G155" s="460"/>
      <c r="H155" s="460"/>
      <c r="I155" s="460"/>
      <c r="J155" s="460"/>
      <c r="K155" s="460"/>
      <c r="L155" s="460"/>
      <c r="M155" s="467"/>
      <c r="N155" s="467"/>
      <c r="P155" s="699"/>
      <c r="Q155" s="699"/>
      <c r="R155" s="699"/>
      <c r="S155" s="698"/>
      <c r="T155" s="698"/>
      <c r="U155" s="698"/>
      <c r="V155" s="698"/>
      <c r="W155" s="698"/>
      <c r="X155" s="698"/>
      <c r="Y155" s="698"/>
      <c r="Z155" s="698"/>
    </row>
    <row r="156" spans="1:26" s="7" customFormat="1" ht="16.5" x14ac:dyDescent="0.3">
      <c r="A156" s="805" t="str">
        <f>IF(ISBLANK($E$4),"",CONCATENATE($E$4," (",$E$5,")"))</f>
        <v>Name of business (Tax reference number)</v>
      </c>
      <c r="B156" s="460"/>
      <c r="C156" s="460"/>
      <c r="D156" s="460"/>
      <c r="E156" s="460"/>
      <c r="F156" s="460"/>
      <c r="G156" s="460"/>
      <c r="H156" s="460"/>
      <c r="I156" s="460"/>
      <c r="J156" s="460"/>
      <c r="K156" s="460"/>
      <c r="L156" s="460"/>
      <c r="M156" s="741"/>
      <c r="N156" s="467"/>
      <c r="P156" s="699"/>
      <c r="Q156" s="699"/>
      <c r="R156" s="699"/>
      <c r="S156" s="698"/>
      <c r="T156" s="698"/>
      <c r="U156" s="698"/>
      <c r="V156" s="698"/>
      <c r="W156" s="698"/>
      <c r="X156" s="698"/>
      <c r="Y156" s="698"/>
      <c r="Z156" s="698"/>
    </row>
    <row r="157" spans="1:26" s="7" customFormat="1" ht="15" x14ac:dyDescent="0.25">
      <c r="A157" s="1972" t="s">
        <v>401</v>
      </c>
      <c r="B157" s="1973"/>
      <c r="C157" s="1973"/>
      <c r="D157" s="1973"/>
      <c r="E157" s="1973"/>
      <c r="F157" s="1973"/>
      <c r="G157" s="1973"/>
      <c r="H157" s="1973"/>
      <c r="I157" s="1973"/>
      <c r="J157" s="1973"/>
      <c r="K157" s="1973"/>
      <c r="L157" s="1974"/>
      <c r="M157" s="744" t="s">
        <v>381</v>
      </c>
      <c r="N157" s="745" t="s">
        <v>365</v>
      </c>
      <c r="P157" s="699"/>
      <c r="Q157" s="699"/>
      <c r="R157" s="699"/>
      <c r="S157" s="698"/>
      <c r="T157" s="698"/>
      <c r="U157" s="698"/>
      <c r="V157" s="698"/>
      <c r="W157" s="698"/>
      <c r="X157" s="698"/>
      <c r="Y157" s="698"/>
      <c r="Z157" s="698"/>
    </row>
    <row r="158" spans="1:26" s="7" customFormat="1" x14ac:dyDescent="0.2">
      <c r="A158" s="1975" t="s">
        <v>177</v>
      </c>
      <c r="B158" s="1976"/>
      <c r="C158" s="1976"/>
      <c r="D158" s="1976"/>
      <c r="E158" s="1976"/>
      <c r="F158" s="1976"/>
      <c r="G158" s="1976"/>
      <c r="H158" s="1976"/>
      <c r="I158" s="1976"/>
      <c r="J158" s="1976"/>
      <c r="K158" s="1976"/>
      <c r="L158" s="1977"/>
      <c r="M158" s="746"/>
      <c r="N158" s="746"/>
      <c r="P158" s="699"/>
      <c r="Q158" s="699"/>
      <c r="R158" s="699"/>
      <c r="S158" s="698"/>
      <c r="T158" s="698"/>
      <c r="U158" s="698"/>
      <c r="V158" s="698"/>
      <c r="W158" s="698"/>
      <c r="X158" s="698"/>
      <c r="Y158" s="698"/>
      <c r="Z158" s="698"/>
    </row>
    <row r="159" spans="1:26" s="7" customFormat="1" x14ac:dyDescent="0.2">
      <c r="A159" s="773" t="s">
        <v>382</v>
      </c>
      <c r="B159" s="1386" t="s">
        <v>497</v>
      </c>
      <c r="C159" s="1386"/>
      <c r="D159" s="1386"/>
      <c r="E159" s="1386"/>
      <c r="F159" s="1386"/>
      <c r="G159" s="1386"/>
      <c r="H159" s="1386"/>
      <c r="I159" s="1386"/>
      <c r="J159" s="1386"/>
      <c r="K159" s="1386"/>
      <c r="L159" s="1923"/>
      <c r="M159" s="748">
        <f>'Sec 3 GST Reporting Level'!J14</f>
        <v>0</v>
      </c>
      <c r="N159" s="746"/>
      <c r="P159" s="699"/>
      <c r="Q159" s="699" t="str">
        <f>IF(M159&gt;=0.6,"Y","N")</f>
        <v>N</v>
      </c>
      <c r="R159" s="699" t="str">
        <f t="shared" si="1"/>
        <v>N</v>
      </c>
      <c r="S159" s="698"/>
      <c r="T159" s="698"/>
      <c r="U159" s="698"/>
      <c r="V159" s="698"/>
      <c r="W159" s="698"/>
      <c r="X159" s="698"/>
      <c r="Y159" s="698"/>
      <c r="Z159" s="698"/>
    </row>
    <row r="160" spans="1:26" s="7" customFormat="1" x14ac:dyDescent="0.2">
      <c r="A160" s="773"/>
      <c r="B160" s="1386"/>
      <c r="C160" s="1386"/>
      <c r="D160" s="1386"/>
      <c r="E160" s="1386"/>
      <c r="F160" s="1386"/>
      <c r="G160" s="1386"/>
      <c r="H160" s="1386"/>
      <c r="I160" s="1386"/>
      <c r="J160" s="1386"/>
      <c r="K160" s="1386"/>
      <c r="L160" s="1923"/>
      <c r="M160" s="748"/>
      <c r="N160" s="746"/>
      <c r="P160" s="699"/>
      <c r="Q160" s="699"/>
      <c r="R160" s="699"/>
      <c r="S160" s="698"/>
      <c r="T160" s="698"/>
      <c r="U160" s="698"/>
      <c r="V160" s="698"/>
      <c r="W160" s="698"/>
      <c r="X160" s="698"/>
      <c r="Y160" s="698"/>
      <c r="Z160" s="698"/>
    </row>
    <row r="161" spans="1:26" s="7" customFormat="1" ht="9.9499999999999993" customHeight="1" x14ac:dyDescent="0.2">
      <c r="A161" s="773"/>
      <c r="B161" s="355"/>
      <c r="C161" s="355"/>
      <c r="D161" s="355"/>
      <c r="E161" s="355"/>
      <c r="F161" s="355"/>
      <c r="G161" s="355"/>
      <c r="H161" s="355"/>
      <c r="I161" s="355"/>
      <c r="J161" s="355"/>
      <c r="K161" s="355"/>
      <c r="L161" s="801"/>
      <c r="M161" s="748"/>
      <c r="N161" s="746"/>
      <c r="P161" s="699"/>
      <c r="Q161" s="699"/>
      <c r="R161" s="699"/>
      <c r="S161" s="698"/>
      <c r="T161" s="698"/>
      <c r="U161" s="698"/>
      <c r="V161" s="698"/>
      <c r="W161" s="698"/>
      <c r="X161" s="698"/>
      <c r="Y161" s="698"/>
      <c r="Z161" s="698"/>
    </row>
    <row r="162" spans="1:26" s="7" customFormat="1" x14ac:dyDescent="0.2">
      <c r="A162" s="771" t="s">
        <v>383</v>
      </c>
      <c r="B162" s="1386" t="s">
        <v>514</v>
      </c>
      <c r="C162" s="1386"/>
      <c r="D162" s="1386"/>
      <c r="E162" s="1386"/>
      <c r="F162" s="1386"/>
      <c r="G162" s="1386"/>
      <c r="H162" s="1386"/>
      <c r="I162" s="1386"/>
      <c r="J162" s="1386"/>
      <c r="K162" s="1386"/>
      <c r="L162" s="1923"/>
      <c r="M162" s="748">
        <f>'Sec 3 GST Reporting Level'!J26</f>
        <v>0</v>
      </c>
      <c r="N162" s="746"/>
      <c r="P162" s="699"/>
      <c r="Q162" s="699" t="str">
        <f>IF(M162&gt;=0.6,"Y","N")</f>
        <v>N</v>
      </c>
      <c r="R162" s="699" t="str">
        <f t="shared" ref="R162:R175" si="6">IF(M162&gt;=0.8,"Y","N")</f>
        <v>N</v>
      </c>
      <c r="S162" s="698"/>
      <c r="T162" s="698"/>
      <c r="U162" s="698"/>
      <c r="V162" s="698"/>
      <c r="W162" s="698"/>
      <c r="X162" s="698"/>
      <c r="Y162" s="698"/>
      <c r="Z162" s="698"/>
    </row>
    <row r="163" spans="1:26" s="7" customFormat="1" x14ac:dyDescent="0.2">
      <c r="A163" s="772"/>
      <c r="B163" s="1386"/>
      <c r="C163" s="1386"/>
      <c r="D163" s="1386"/>
      <c r="E163" s="1386"/>
      <c r="F163" s="1386"/>
      <c r="G163" s="1386"/>
      <c r="H163" s="1386"/>
      <c r="I163" s="1386"/>
      <c r="J163" s="1386"/>
      <c r="K163" s="1386"/>
      <c r="L163" s="1923"/>
      <c r="M163" s="748"/>
      <c r="N163" s="746"/>
      <c r="P163" s="699"/>
      <c r="Q163" s="699"/>
      <c r="R163" s="699"/>
      <c r="S163" s="698"/>
      <c r="T163" s="698"/>
      <c r="U163" s="698"/>
      <c r="V163" s="698"/>
      <c r="W163" s="698"/>
      <c r="X163" s="698"/>
      <c r="Y163" s="698"/>
      <c r="Z163" s="698"/>
    </row>
    <row r="164" spans="1:26" s="7" customFormat="1" ht="9.9499999999999993" customHeight="1" x14ac:dyDescent="0.2">
      <c r="A164" s="772"/>
      <c r="B164" s="355"/>
      <c r="C164" s="355"/>
      <c r="D164" s="355"/>
      <c r="E164" s="355"/>
      <c r="F164" s="355"/>
      <c r="G164" s="355"/>
      <c r="H164" s="355"/>
      <c r="I164" s="355"/>
      <c r="J164" s="355"/>
      <c r="K164" s="355"/>
      <c r="L164" s="801"/>
      <c r="M164" s="748"/>
      <c r="N164" s="746"/>
      <c r="P164" s="699"/>
      <c r="Q164" s="699"/>
      <c r="R164" s="699"/>
      <c r="S164" s="698"/>
      <c r="T164" s="698"/>
      <c r="U164" s="698"/>
      <c r="V164" s="698"/>
      <c r="W164" s="698"/>
      <c r="X164" s="698"/>
      <c r="Y164" s="698"/>
      <c r="Z164" s="698"/>
    </row>
    <row r="165" spans="1:26" s="7" customFormat="1" x14ac:dyDescent="0.2">
      <c r="A165" s="1969" t="s">
        <v>188</v>
      </c>
      <c r="B165" s="1970"/>
      <c r="C165" s="1970"/>
      <c r="D165" s="1970"/>
      <c r="E165" s="1970"/>
      <c r="F165" s="1970"/>
      <c r="G165" s="1970"/>
      <c r="H165" s="1970"/>
      <c r="I165" s="1970"/>
      <c r="J165" s="1970"/>
      <c r="K165" s="1970"/>
      <c r="L165" s="1971"/>
      <c r="M165" s="748"/>
      <c r="N165" s="746"/>
      <c r="P165" s="699"/>
      <c r="Q165" s="699"/>
      <c r="R165" s="699"/>
      <c r="S165" s="698"/>
      <c r="T165" s="698"/>
      <c r="U165" s="698"/>
      <c r="V165" s="698"/>
      <c r="W165" s="698"/>
      <c r="X165" s="698"/>
      <c r="Y165" s="698"/>
      <c r="Z165" s="698"/>
    </row>
    <row r="166" spans="1:26" s="7" customFormat="1" x14ac:dyDescent="0.2">
      <c r="A166" s="773" t="s">
        <v>402</v>
      </c>
      <c r="B166" s="1386" t="s">
        <v>1056</v>
      </c>
      <c r="C166" s="1386"/>
      <c r="D166" s="1386"/>
      <c r="E166" s="1386"/>
      <c r="F166" s="1386"/>
      <c r="G166" s="1386"/>
      <c r="H166" s="1386"/>
      <c r="I166" s="1386"/>
      <c r="J166" s="1386"/>
      <c r="K166" s="1386"/>
      <c r="L166" s="1923"/>
      <c r="M166" s="748">
        <f>'Sec 3 GST Reporting Level'!J78</f>
        <v>0</v>
      </c>
      <c r="N166" s="746"/>
      <c r="P166" s="699"/>
      <c r="Q166" s="699" t="str">
        <f>IF(M166&gt;=0.6,"Y","N")</f>
        <v>N</v>
      </c>
      <c r="R166" s="699" t="str">
        <f t="shared" si="6"/>
        <v>N</v>
      </c>
      <c r="S166" s="698"/>
      <c r="T166" s="698"/>
      <c r="U166" s="698"/>
      <c r="V166" s="698"/>
      <c r="W166" s="698"/>
      <c r="X166" s="698"/>
      <c r="Y166" s="698"/>
      <c r="Z166" s="698"/>
    </row>
    <row r="167" spans="1:26" s="7" customFormat="1" x14ac:dyDescent="0.2">
      <c r="A167" s="772"/>
      <c r="B167" s="1386"/>
      <c r="C167" s="1386"/>
      <c r="D167" s="1386"/>
      <c r="E167" s="1386"/>
      <c r="F167" s="1386"/>
      <c r="G167" s="1386"/>
      <c r="H167" s="1386"/>
      <c r="I167" s="1386"/>
      <c r="J167" s="1386"/>
      <c r="K167" s="1386"/>
      <c r="L167" s="1923"/>
      <c r="M167" s="748"/>
      <c r="N167" s="746"/>
      <c r="P167" s="699"/>
      <c r="Q167" s="699"/>
      <c r="R167" s="699"/>
      <c r="S167" s="698"/>
      <c r="T167" s="698"/>
      <c r="U167" s="698"/>
      <c r="V167" s="698"/>
      <c r="W167" s="698"/>
      <c r="X167" s="698"/>
      <c r="Y167" s="698"/>
      <c r="Z167" s="698"/>
    </row>
    <row r="168" spans="1:26" s="7" customFormat="1" ht="9.9499999999999993" customHeight="1" x14ac:dyDescent="0.2">
      <c r="A168" s="772"/>
      <c r="B168" s="355"/>
      <c r="C168" s="355"/>
      <c r="D168" s="355"/>
      <c r="E168" s="355"/>
      <c r="F168" s="355"/>
      <c r="G168" s="355"/>
      <c r="H168" s="355"/>
      <c r="I168" s="355"/>
      <c r="J168" s="355"/>
      <c r="K168" s="355"/>
      <c r="L168" s="801"/>
      <c r="M168" s="748"/>
      <c r="N168" s="746"/>
      <c r="P168" s="699"/>
      <c r="Q168" s="699"/>
      <c r="R168" s="699"/>
      <c r="S168" s="698"/>
      <c r="T168" s="698"/>
      <c r="U168" s="698"/>
      <c r="V168" s="698"/>
      <c r="W168" s="698"/>
      <c r="X168" s="698"/>
      <c r="Y168" s="698"/>
      <c r="Z168" s="698"/>
    </row>
    <row r="169" spans="1:26" s="7" customFormat="1" x14ac:dyDescent="0.2">
      <c r="A169" s="1931" t="s">
        <v>293</v>
      </c>
      <c r="B169" s="1932"/>
      <c r="C169" s="1932"/>
      <c r="D169" s="1932"/>
      <c r="E169" s="1932"/>
      <c r="F169" s="1932"/>
      <c r="G169" s="1932"/>
      <c r="H169" s="1932"/>
      <c r="I169" s="1932"/>
      <c r="J169" s="1932"/>
      <c r="K169" s="1932"/>
      <c r="L169" s="1933"/>
      <c r="M169" s="748"/>
      <c r="N169" s="746"/>
      <c r="P169" s="699"/>
      <c r="Q169" s="699"/>
      <c r="R169" s="699"/>
      <c r="S169" s="698"/>
      <c r="T169" s="698"/>
      <c r="U169" s="698"/>
      <c r="V169" s="698"/>
      <c r="W169" s="698"/>
      <c r="X169" s="698"/>
      <c r="Y169" s="698"/>
      <c r="Z169" s="698"/>
    </row>
    <row r="170" spans="1:26" s="7" customFormat="1" x14ac:dyDescent="0.2">
      <c r="A170" s="1931"/>
      <c r="B170" s="1932"/>
      <c r="C170" s="1932"/>
      <c r="D170" s="1932"/>
      <c r="E170" s="1932"/>
      <c r="F170" s="1932"/>
      <c r="G170" s="1932"/>
      <c r="H170" s="1932"/>
      <c r="I170" s="1932"/>
      <c r="J170" s="1932"/>
      <c r="K170" s="1932"/>
      <c r="L170" s="1933"/>
      <c r="M170" s="748"/>
      <c r="N170" s="746"/>
      <c r="P170" s="699"/>
      <c r="Q170" s="699"/>
      <c r="R170" s="699"/>
      <c r="S170" s="698"/>
      <c r="T170" s="698"/>
      <c r="U170" s="698"/>
      <c r="V170" s="698"/>
      <c r="W170" s="698"/>
      <c r="X170" s="698"/>
      <c r="Y170" s="698"/>
      <c r="Z170" s="698"/>
    </row>
    <row r="171" spans="1:26" s="7" customFormat="1" x14ac:dyDescent="0.2">
      <c r="A171" s="771" t="s">
        <v>384</v>
      </c>
      <c r="B171" s="1386" t="s">
        <v>190</v>
      </c>
      <c r="C171" s="1386"/>
      <c r="D171" s="1386"/>
      <c r="E171" s="1386"/>
      <c r="F171" s="1386"/>
      <c r="G171" s="1386"/>
      <c r="H171" s="1386"/>
      <c r="I171" s="1386"/>
      <c r="J171" s="1386"/>
      <c r="K171" s="1386"/>
      <c r="L171" s="1923"/>
      <c r="M171" s="748">
        <f>'Sec 3 GST Reporting Level'!J168</f>
        <v>0</v>
      </c>
      <c r="N171" s="746" t="str">
        <f>IF('Sec 3 GST Reporting Level'!U168=TRUE,"N.A.","")</f>
        <v/>
      </c>
      <c r="P171" s="699"/>
      <c r="Q171" s="699" t="str">
        <f>IF(M171&gt;=0.6,"Y","N")</f>
        <v>N</v>
      </c>
      <c r="R171" s="699" t="str">
        <f t="shared" si="6"/>
        <v>N</v>
      </c>
      <c r="S171" s="698"/>
      <c r="T171" s="698"/>
      <c r="U171" s="698"/>
      <c r="V171" s="698"/>
      <c r="W171" s="698"/>
      <c r="X171" s="698"/>
      <c r="Y171" s="698"/>
      <c r="Z171" s="698"/>
    </row>
    <row r="172" spans="1:26" s="7" customFormat="1" x14ac:dyDescent="0.2">
      <c r="A172" s="772"/>
      <c r="B172" s="1386"/>
      <c r="C172" s="1386"/>
      <c r="D172" s="1386"/>
      <c r="E172" s="1386"/>
      <c r="F172" s="1386"/>
      <c r="G172" s="1386"/>
      <c r="H172" s="1386"/>
      <c r="I172" s="1386"/>
      <c r="J172" s="1386"/>
      <c r="K172" s="1386"/>
      <c r="L172" s="1923"/>
      <c r="M172" s="748"/>
      <c r="N172" s="746"/>
      <c r="P172" s="699"/>
      <c r="Q172" s="699"/>
      <c r="R172" s="699"/>
      <c r="S172" s="698"/>
      <c r="T172" s="698"/>
      <c r="U172" s="698"/>
      <c r="V172" s="698"/>
      <c r="W172" s="698"/>
      <c r="X172" s="698"/>
      <c r="Y172" s="698"/>
      <c r="Z172" s="698"/>
    </row>
    <row r="173" spans="1:26" s="7" customFormat="1" ht="9.9499999999999993" customHeight="1" x14ac:dyDescent="0.2">
      <c r="A173" s="772"/>
      <c r="B173" s="355"/>
      <c r="C173" s="355"/>
      <c r="D173" s="355"/>
      <c r="E173" s="355"/>
      <c r="F173" s="355"/>
      <c r="G173" s="355"/>
      <c r="H173" s="355"/>
      <c r="I173" s="355"/>
      <c r="J173" s="355"/>
      <c r="K173" s="355"/>
      <c r="L173" s="801"/>
      <c r="M173" s="748"/>
      <c r="N173" s="746"/>
      <c r="P173" s="699"/>
      <c r="Q173" s="699"/>
      <c r="R173" s="699"/>
      <c r="S173" s="698"/>
      <c r="T173" s="698"/>
      <c r="U173" s="698"/>
      <c r="V173" s="698"/>
      <c r="W173" s="698"/>
      <c r="X173" s="698"/>
      <c r="Y173" s="698"/>
      <c r="Z173" s="698"/>
    </row>
    <row r="174" spans="1:26" s="7" customFormat="1" x14ac:dyDescent="0.2">
      <c r="A174" s="1969" t="s">
        <v>193</v>
      </c>
      <c r="B174" s="1970"/>
      <c r="C174" s="1970"/>
      <c r="D174" s="1970"/>
      <c r="E174" s="1970"/>
      <c r="F174" s="1970"/>
      <c r="G174" s="1970"/>
      <c r="H174" s="1970"/>
      <c r="I174" s="1970"/>
      <c r="J174" s="1970"/>
      <c r="K174" s="1970"/>
      <c r="L174" s="1971"/>
      <c r="M174" s="748"/>
      <c r="N174" s="746"/>
      <c r="P174" s="699"/>
      <c r="Q174" s="699"/>
      <c r="R174" s="699"/>
      <c r="S174" s="698"/>
      <c r="T174" s="698"/>
      <c r="U174" s="698"/>
      <c r="V174" s="698"/>
      <c r="W174" s="698"/>
      <c r="X174" s="698"/>
      <c r="Y174" s="698"/>
      <c r="Z174" s="698"/>
    </row>
    <row r="175" spans="1:26" s="7" customFormat="1" x14ac:dyDescent="0.2">
      <c r="A175" s="771" t="s">
        <v>385</v>
      </c>
      <c r="B175" s="1386" t="s">
        <v>194</v>
      </c>
      <c r="C175" s="1386"/>
      <c r="D175" s="1386"/>
      <c r="E175" s="1386"/>
      <c r="F175" s="1386"/>
      <c r="G175" s="1386"/>
      <c r="H175" s="1386"/>
      <c r="I175" s="1386"/>
      <c r="J175" s="1386"/>
      <c r="K175" s="1386"/>
      <c r="L175" s="1923"/>
      <c r="M175" s="748">
        <f>'Sec 3 GST Reporting Level'!J208</f>
        <v>0</v>
      </c>
      <c r="N175" s="746"/>
      <c r="P175" s="699"/>
      <c r="Q175" s="699" t="str">
        <f>IF(M175&gt;=0.6,"Y","N")</f>
        <v>N</v>
      </c>
      <c r="R175" s="699" t="str">
        <f t="shared" si="6"/>
        <v>N</v>
      </c>
      <c r="S175" s="698"/>
      <c r="T175" s="698"/>
      <c r="U175" s="698"/>
      <c r="V175" s="698"/>
      <c r="W175" s="698"/>
      <c r="X175" s="698"/>
      <c r="Y175" s="698"/>
      <c r="Z175" s="698"/>
    </row>
    <row r="176" spans="1:26" s="7" customFormat="1" ht="28.5" x14ac:dyDescent="0.2">
      <c r="A176" s="861" t="s">
        <v>1238</v>
      </c>
      <c r="B176" s="1655"/>
      <c r="C176" s="1655"/>
      <c r="D176" s="1655"/>
      <c r="E176" s="1655"/>
      <c r="F176" s="1655"/>
      <c r="G176" s="1655"/>
      <c r="H176" s="1655"/>
      <c r="I176" s="1655"/>
      <c r="J176" s="1655"/>
      <c r="K176" s="1655"/>
      <c r="L176" s="1955"/>
      <c r="M176" s="766"/>
      <c r="N176" s="766"/>
      <c r="P176" s="699"/>
      <c r="Q176" s="699"/>
      <c r="R176" s="699"/>
      <c r="S176" s="698" t="s">
        <v>1276</v>
      </c>
      <c r="T176" s="698"/>
      <c r="U176" s="698"/>
      <c r="V176" s="698"/>
      <c r="W176" s="698"/>
      <c r="X176" s="698"/>
      <c r="Y176" s="698"/>
      <c r="Z176" s="698"/>
    </row>
    <row r="177" spans="1:26" s="7" customFormat="1" x14ac:dyDescent="0.2">
      <c r="P177" s="704">
        <f>COUNT(M158:M176)+COUNT(M119:M154)+COUNT(M47:M106)+COUNT(M9:M41)</f>
        <v>36</v>
      </c>
      <c r="Q177" s="703">
        <f>COUNTA(Q10:Q176)</f>
        <v>37</v>
      </c>
      <c r="R177" s="703">
        <f>COUNTA(R10:R176)</f>
        <v>37</v>
      </c>
      <c r="S177" s="704" t="str">
        <f>IF(MIN(J182:M182)&lt;0.8,"No","Yes")</f>
        <v>No</v>
      </c>
      <c r="T177" s="698"/>
      <c r="U177" s="698"/>
      <c r="V177" s="698"/>
      <c r="W177" s="698"/>
      <c r="X177" s="698"/>
      <c r="Y177" s="698"/>
      <c r="Z177" s="698"/>
    </row>
    <row r="178" spans="1:26" s="7" customFormat="1" ht="15" x14ac:dyDescent="0.25">
      <c r="A178" s="740" t="s">
        <v>396</v>
      </c>
      <c r="J178" s="1982" t="s">
        <v>1161</v>
      </c>
      <c r="K178" s="1982"/>
      <c r="L178" s="1982"/>
      <c r="M178" s="1982"/>
      <c r="N178" s="1980" t="s">
        <v>1118</v>
      </c>
      <c r="P178" s="698"/>
      <c r="Q178" s="698"/>
      <c r="R178" s="698"/>
      <c r="S178" s="698"/>
      <c r="T178" s="698"/>
      <c r="U178" s="698"/>
      <c r="V178" s="698"/>
      <c r="W178" s="698"/>
      <c r="X178" s="698"/>
      <c r="Y178" s="698"/>
      <c r="Z178" s="698"/>
    </row>
    <row r="179" spans="1:26" s="7" customFormat="1" ht="15" x14ac:dyDescent="0.25">
      <c r="A179" s="740"/>
      <c r="J179" s="862">
        <v>1</v>
      </c>
      <c r="K179" s="862" t="s">
        <v>1113</v>
      </c>
      <c r="L179" s="862" t="s">
        <v>1114</v>
      </c>
      <c r="M179" s="862">
        <v>3</v>
      </c>
      <c r="N179" s="1981"/>
      <c r="P179" s="698"/>
      <c r="Q179" s="886" t="s">
        <v>361</v>
      </c>
      <c r="R179" s="886" t="s">
        <v>1271</v>
      </c>
      <c r="S179" s="886" t="s">
        <v>1272</v>
      </c>
      <c r="T179" s="886" t="s">
        <v>1273</v>
      </c>
      <c r="U179" s="478" t="s">
        <v>164</v>
      </c>
      <c r="V179" s="700"/>
      <c r="W179" s="698"/>
      <c r="X179" s="698"/>
      <c r="Y179" s="698"/>
      <c r="Z179" s="698"/>
    </row>
    <row r="180" spans="1:26" s="7" customFormat="1" ht="30" customHeight="1" x14ac:dyDescent="0.25">
      <c r="A180" s="1983" t="s">
        <v>405</v>
      </c>
      <c r="B180" s="1983"/>
      <c r="C180" s="1983"/>
      <c r="D180" s="1983"/>
      <c r="E180" s="1983"/>
      <c r="F180" s="1983"/>
      <c r="G180" s="1983"/>
      <c r="H180" s="1983"/>
      <c r="I180" s="1983"/>
      <c r="J180" s="844">
        <f>Q182</f>
        <v>0</v>
      </c>
      <c r="K180" s="844">
        <f>R182</f>
        <v>0</v>
      </c>
      <c r="L180" s="844">
        <f>S182</f>
        <v>0</v>
      </c>
      <c r="M180" s="844">
        <f>T182</f>
        <v>0</v>
      </c>
      <c r="N180" s="844">
        <f>U182</f>
        <v>0</v>
      </c>
      <c r="O180" s="7" t="s">
        <v>1275</v>
      </c>
      <c r="P180" s="698"/>
      <c r="Q180" s="887">
        <f>'Sec 1 Entity Level'!L340</f>
        <v>0</v>
      </c>
      <c r="R180" s="887">
        <f>SUM('Sec 2A Supplies'!P974:Q974)</f>
        <v>0</v>
      </c>
      <c r="S180" s="887">
        <f>'Sec 2B Purchases'!L415</f>
        <v>0</v>
      </c>
      <c r="T180" s="887">
        <f>'Sec 3 GST Reporting Level'!L241</f>
        <v>0</v>
      </c>
      <c r="U180" s="478">
        <f>SUM(Q180:T180)</f>
        <v>0</v>
      </c>
      <c r="V180" s="888" t="s">
        <v>1274</v>
      </c>
      <c r="W180" s="698"/>
      <c r="X180" s="698"/>
      <c r="Y180" s="698"/>
      <c r="Z180" s="698"/>
    </row>
    <row r="181" spans="1:26" s="7" customFormat="1" ht="28.5" customHeight="1" x14ac:dyDescent="0.25">
      <c r="A181" s="1968" t="s">
        <v>1115</v>
      </c>
      <c r="B181" s="1968"/>
      <c r="C181" s="1968"/>
      <c r="D181" s="1968"/>
      <c r="E181" s="1968"/>
      <c r="F181" s="1968"/>
      <c r="G181" s="1968"/>
      <c r="H181" s="1968"/>
      <c r="I181" s="1968"/>
      <c r="J181" s="845" t="str">
        <f>IF(J182&lt;0.6,"No","Yes")</f>
        <v>No</v>
      </c>
      <c r="K181" s="845" t="str">
        <f t="shared" ref="K181:M181" si="7">IF(K182&lt;0.6,"No","Yes")</f>
        <v>No</v>
      </c>
      <c r="L181" s="845" t="str">
        <f t="shared" si="7"/>
        <v>No</v>
      </c>
      <c r="M181" s="845" t="str">
        <f t="shared" si="7"/>
        <v>No</v>
      </c>
      <c r="N181" s="845" t="str">
        <f>IF(COUNTIF(J181:M181,"No")&gt;0,"No","Yes")</f>
        <v>No</v>
      </c>
      <c r="O181" s="7" t="s">
        <v>1275</v>
      </c>
      <c r="P181" s="698"/>
      <c r="Q181" s="887">
        <f>'Sec 1 Entity Level'!J340</f>
        <v>67</v>
      </c>
      <c r="R181" s="887">
        <f>'Sec 2A Supplies'!O974</f>
        <v>101</v>
      </c>
      <c r="S181" s="887">
        <f>'Sec 2B Purchases'!J415</f>
        <v>64</v>
      </c>
      <c r="T181" s="887">
        <f>'Sec 3 GST Reporting Level'!J241</f>
        <v>38</v>
      </c>
      <c r="U181" s="478">
        <f>SUM(Q181:T181)</f>
        <v>270</v>
      </c>
      <c r="V181" s="889" t="s">
        <v>360</v>
      </c>
      <c r="W181" s="698"/>
      <c r="X181" s="698"/>
      <c r="Y181" s="698"/>
      <c r="Z181" s="698"/>
    </row>
    <row r="182" spans="1:26" s="7" customFormat="1" ht="15" x14ac:dyDescent="0.25">
      <c r="A182" s="1968" t="s">
        <v>403</v>
      </c>
      <c r="B182" s="1968"/>
      <c r="C182" s="1968"/>
      <c r="D182" s="1968"/>
      <c r="E182" s="1968"/>
      <c r="F182" s="1968"/>
      <c r="G182" s="1968"/>
      <c r="H182" s="1968"/>
      <c r="I182" s="1968"/>
      <c r="J182" s="846">
        <f>MIN(M10:M41)</f>
        <v>0</v>
      </c>
      <c r="K182" s="846">
        <f>MIN(M48:M103)</f>
        <v>0</v>
      </c>
      <c r="L182" s="846">
        <f>MIN(M120:M154)</f>
        <v>0</v>
      </c>
      <c r="M182" s="846">
        <f>MIN(M159:M175)</f>
        <v>0</v>
      </c>
      <c r="N182" s="478"/>
      <c r="P182" s="698"/>
      <c r="Q182" s="891">
        <f t="shared" ref="Q182:T182" si="8">ROUNDDOWN(Q180/Q181,2)</f>
        <v>0</v>
      </c>
      <c r="R182" s="891">
        <f t="shared" si="8"/>
        <v>0</v>
      </c>
      <c r="S182" s="891">
        <f t="shared" si="8"/>
        <v>0</v>
      </c>
      <c r="T182" s="891">
        <f t="shared" si="8"/>
        <v>0</v>
      </c>
      <c r="U182" s="891">
        <f>ROUNDDOWN(U180/U181,2)</f>
        <v>0</v>
      </c>
      <c r="V182" s="890" t="s">
        <v>363</v>
      </c>
      <c r="W182" s="698"/>
      <c r="X182" s="698"/>
      <c r="Y182" s="698"/>
      <c r="Z182" s="698"/>
    </row>
    <row r="183" spans="1:26" s="7" customFormat="1" x14ac:dyDescent="0.2">
      <c r="A183" s="1968" t="s">
        <v>404</v>
      </c>
      <c r="B183" s="1968"/>
      <c r="C183" s="1968"/>
      <c r="D183" s="1968"/>
      <c r="E183" s="1968"/>
      <c r="F183" s="1968"/>
      <c r="G183" s="1968"/>
      <c r="H183" s="1968"/>
      <c r="I183" s="1968"/>
      <c r="J183" s="845" t="str">
        <f>IF(J180&gt;0.6,"Yes","No")</f>
        <v>No</v>
      </c>
      <c r="K183" s="845" t="str">
        <f t="shared" ref="K183:M183" si="9">IF(K180&gt;0.6,"Yes","No")</f>
        <v>No</v>
      </c>
      <c r="L183" s="845" t="str">
        <f t="shared" si="9"/>
        <v>No</v>
      </c>
      <c r="M183" s="845" t="str">
        <f t="shared" si="9"/>
        <v>No</v>
      </c>
      <c r="N183" s="478"/>
      <c r="O183" s="7" t="s">
        <v>1259</v>
      </c>
      <c r="P183" s="698"/>
      <c r="Q183" s="698"/>
      <c r="R183" s="717" t="s">
        <v>1355</v>
      </c>
      <c r="S183" s="698"/>
      <c r="T183" s="698"/>
      <c r="U183" s="698"/>
      <c r="V183" s="698"/>
      <c r="W183" s="698"/>
      <c r="X183" s="698"/>
      <c r="Y183" s="698"/>
      <c r="Z183" s="698"/>
    </row>
    <row r="184" spans="1:26" s="7" customFormat="1" x14ac:dyDescent="0.2">
      <c r="A184" s="1979" t="str">
        <f>IF(OR(J181="No",K181="No",L181="No",M181="No"),"Please refer to the highlighted score for key control above with less than 60% supporting control features","")</f>
        <v>Please refer to the highlighted score for key control above with less than 60% supporting control features</v>
      </c>
      <c r="B184" s="1979"/>
      <c r="C184" s="1979"/>
      <c r="D184" s="1979"/>
      <c r="E184" s="1979"/>
      <c r="F184" s="1979"/>
      <c r="G184" s="1979"/>
      <c r="H184" s="1979"/>
      <c r="I184" s="1979"/>
      <c r="J184" s="1979"/>
      <c r="K184" s="1979"/>
      <c r="L184" s="1979"/>
      <c r="M184" s="1979"/>
      <c r="N184" s="1979"/>
      <c r="O184" s="698" t="s">
        <v>1137</v>
      </c>
      <c r="P184" s="698"/>
      <c r="Q184" s="698"/>
      <c r="R184" s="698"/>
      <c r="S184" s="698"/>
      <c r="T184" s="698"/>
      <c r="U184" s="698"/>
      <c r="V184" s="698"/>
      <c r="W184" s="698"/>
      <c r="X184" s="698"/>
      <c r="Y184" s="698"/>
      <c r="Z184" s="698"/>
    </row>
    <row r="185" spans="1:26" s="7" customFormat="1" ht="15" x14ac:dyDescent="0.25">
      <c r="A185" s="740"/>
      <c r="P185" s="698"/>
      <c r="Q185" s="698"/>
      <c r="R185" s="698"/>
      <c r="S185" s="698"/>
      <c r="T185" s="698"/>
      <c r="U185" s="698"/>
      <c r="V185" s="698"/>
      <c r="W185" s="698"/>
      <c r="X185" s="698"/>
      <c r="Y185" s="698"/>
      <c r="Z185" s="698"/>
    </row>
    <row r="186" spans="1:26" s="7" customFormat="1" ht="12" customHeight="1" x14ac:dyDescent="0.2">
      <c r="A186" s="1956" t="s">
        <v>327</v>
      </c>
      <c r="B186" s="1957"/>
      <c r="C186" s="1957"/>
      <c r="D186" s="1957"/>
      <c r="E186" s="1958"/>
      <c r="F186" s="1962" t="str">
        <f>IF(U180=0,"",IF(N181="Yes",Q187,Q188))</f>
        <v/>
      </c>
      <c r="G186" s="1963"/>
      <c r="H186" s="1963"/>
      <c r="I186" s="1963"/>
      <c r="J186" s="1963"/>
      <c r="K186" s="1963"/>
      <c r="L186" s="1963"/>
      <c r="M186" s="1963"/>
      <c r="N186" s="1964"/>
      <c r="O186" s="520"/>
      <c r="P186" s="698"/>
      <c r="Q186" s="775" t="s">
        <v>325</v>
      </c>
      <c r="R186" s="775"/>
      <c r="S186" s="776" t="s">
        <v>408</v>
      </c>
      <c r="T186" s="777" t="s">
        <v>7</v>
      </c>
      <c r="U186" s="698"/>
      <c r="V186" s="717" t="s">
        <v>1554</v>
      </c>
      <c r="W186" s="698"/>
      <c r="X186" s="698"/>
      <c r="Y186" s="698"/>
      <c r="Z186" s="698"/>
    </row>
    <row r="187" spans="1:26" s="7" customFormat="1" ht="12" customHeight="1" x14ac:dyDescent="0.2">
      <c r="A187" s="1959"/>
      <c r="B187" s="1960"/>
      <c r="C187" s="1960"/>
      <c r="D187" s="1960"/>
      <c r="E187" s="1961"/>
      <c r="F187" s="1965"/>
      <c r="G187" s="1966"/>
      <c r="H187" s="1966"/>
      <c r="I187" s="1966"/>
      <c r="J187" s="1966"/>
      <c r="K187" s="1966"/>
      <c r="L187" s="1966"/>
      <c r="M187" s="1966"/>
      <c r="N187" s="1967"/>
      <c r="O187" s="520"/>
      <c r="P187" s="698"/>
      <c r="Q187" s="778" t="s">
        <v>326</v>
      </c>
      <c r="R187" s="779"/>
      <c r="S187" s="776" t="s">
        <v>525</v>
      </c>
      <c r="T187" s="777">
        <v>0.8</v>
      </c>
      <c r="U187" s="698"/>
      <c r="V187" s="717" t="s">
        <v>1555</v>
      </c>
      <c r="W187" s="698"/>
      <c r="X187" s="698"/>
      <c r="Y187" s="698"/>
      <c r="Z187" s="698"/>
    </row>
    <row r="188" spans="1:26" s="7" customFormat="1" ht="9.75" customHeight="1" x14ac:dyDescent="0.2">
      <c r="A188" s="1984" t="s">
        <v>364</v>
      </c>
      <c r="B188" s="1985"/>
      <c r="C188" s="1985"/>
      <c r="D188" s="1985"/>
      <c r="E188" s="1986"/>
      <c r="F188" s="1990" t="str">
        <f>IF(N181="No",S189,IF(AND(J180&gt;=T187,K180&gt;=T187,L180&gt;=T187,M180&gt;=T187),S187,S188))</f>
        <v>No Status</v>
      </c>
      <c r="G188" s="1991"/>
      <c r="H188" s="1991"/>
      <c r="I188" s="1991"/>
      <c r="J188" s="1991"/>
      <c r="K188" s="1991"/>
      <c r="L188" s="1991"/>
      <c r="M188" s="1991"/>
      <c r="N188" s="1992"/>
      <c r="O188" s="523" t="s">
        <v>523</v>
      </c>
      <c r="P188" s="718"/>
      <c r="Q188" s="780" t="s">
        <v>328</v>
      </c>
      <c r="R188" s="781"/>
      <c r="S188" s="782" t="s">
        <v>526</v>
      </c>
      <c r="T188" s="783">
        <v>0.6</v>
      </c>
      <c r="U188" s="719"/>
      <c r="V188" s="719"/>
      <c r="W188" s="719"/>
      <c r="X188" s="719"/>
      <c r="Y188" s="698"/>
      <c r="Z188" s="698"/>
    </row>
    <row r="189" spans="1:26" s="7" customFormat="1" ht="12" customHeight="1" x14ac:dyDescent="0.2">
      <c r="A189" s="1987"/>
      <c r="B189" s="1988"/>
      <c r="C189" s="1988"/>
      <c r="D189" s="1988"/>
      <c r="E189" s="1989"/>
      <c r="F189" s="1993"/>
      <c r="G189" s="1994"/>
      <c r="H189" s="1994"/>
      <c r="I189" s="1994"/>
      <c r="J189" s="1994"/>
      <c r="K189" s="1994"/>
      <c r="L189" s="1994"/>
      <c r="M189" s="1994"/>
      <c r="N189" s="1995"/>
      <c r="O189" s="521"/>
      <c r="P189" s="718"/>
      <c r="Q189" s="784"/>
      <c r="R189" s="785"/>
      <c r="S189" s="782" t="s">
        <v>409</v>
      </c>
      <c r="T189" s="783"/>
      <c r="U189" s="719"/>
      <c r="V189" s="719"/>
      <c r="W189" s="719"/>
      <c r="X189" s="719"/>
      <c r="Y189" s="698"/>
      <c r="Z189" s="698"/>
    </row>
    <row r="190" spans="1:26" s="7" customFormat="1" ht="15" x14ac:dyDescent="0.25">
      <c r="A190" s="1996" t="s">
        <v>515</v>
      </c>
      <c r="B190" s="1996"/>
      <c r="C190" s="1996"/>
      <c r="D190" s="1996"/>
      <c r="E190" s="1996"/>
      <c r="F190" s="1996"/>
      <c r="G190" s="1996"/>
      <c r="H190" s="1996"/>
      <c r="I190" s="1996"/>
      <c r="J190" s="1996"/>
      <c r="K190" s="1996"/>
      <c r="L190" s="1996"/>
      <c r="M190" s="1996"/>
      <c r="N190" s="1996"/>
      <c r="O190" s="92"/>
      <c r="P190" s="698"/>
      <c r="Q190" s="784"/>
      <c r="R190" s="785"/>
      <c r="S190" s="786"/>
      <c r="T190" s="786"/>
      <c r="U190" s="719"/>
      <c r="V190" s="719"/>
      <c r="W190" s="719"/>
      <c r="X190" s="719"/>
      <c r="Y190" s="698"/>
      <c r="Z190" s="698"/>
    </row>
    <row r="191" spans="1:26" s="7" customFormat="1" ht="15" x14ac:dyDescent="0.2">
      <c r="A191" s="1446"/>
      <c r="B191" s="1446"/>
      <c r="C191" s="1446"/>
      <c r="D191" s="1446"/>
      <c r="E191" s="1446"/>
      <c r="F191" s="1446"/>
      <c r="G191" s="1446"/>
      <c r="H191" s="1446"/>
      <c r="I191" s="1446"/>
      <c r="J191" s="1446"/>
      <c r="K191" s="1446"/>
      <c r="L191" s="1446"/>
      <c r="M191" s="1446"/>
      <c r="N191" s="1446"/>
      <c r="O191" s="522"/>
      <c r="P191" s="698"/>
      <c r="Q191" s="780" t="s">
        <v>329</v>
      </c>
      <c r="R191" s="785"/>
      <c r="S191" s="786"/>
      <c r="T191" s="786"/>
      <c r="U191" s="719"/>
      <c r="V191" s="719"/>
      <c r="W191" s="719"/>
      <c r="X191" s="719"/>
      <c r="Y191" s="698"/>
      <c r="Z191" s="698"/>
    </row>
    <row r="192" spans="1:26" s="7" customFormat="1" ht="15" customHeight="1" x14ac:dyDescent="0.2">
      <c r="A192" s="1978" t="s">
        <v>1241</v>
      </c>
      <c r="B192" s="1978"/>
      <c r="C192" s="1978"/>
      <c r="D192" s="1978"/>
      <c r="E192" s="1978"/>
      <c r="F192" s="1978"/>
      <c r="G192" s="1978"/>
      <c r="H192" s="1978"/>
      <c r="I192" s="1978"/>
      <c r="J192" s="1978"/>
      <c r="K192" s="1978"/>
      <c r="L192" s="1978"/>
      <c r="M192" s="1978"/>
      <c r="N192" s="1978"/>
      <c r="O192" s="7" t="s">
        <v>1140</v>
      </c>
      <c r="P192" s="698"/>
      <c r="Q192" s="787"/>
      <c r="R192" s="787"/>
      <c r="S192" s="787"/>
      <c r="T192" s="787"/>
      <c r="U192" s="698"/>
      <c r="V192" s="698"/>
      <c r="W192" s="698"/>
      <c r="X192" s="698"/>
      <c r="Y192" s="698"/>
      <c r="Z192" s="698"/>
    </row>
    <row r="193" spans="1:53" s="7" customFormat="1" ht="15" customHeight="1" x14ac:dyDescent="0.2">
      <c r="A193" s="1978"/>
      <c r="B193" s="1978"/>
      <c r="C193" s="1978"/>
      <c r="D193" s="1978"/>
      <c r="E193" s="1978"/>
      <c r="F193" s="1978"/>
      <c r="G193" s="1978"/>
      <c r="H193" s="1978"/>
      <c r="I193" s="1978"/>
      <c r="J193" s="1978"/>
      <c r="K193" s="1978"/>
      <c r="L193" s="1978"/>
      <c r="M193" s="1978"/>
      <c r="N193" s="1978"/>
      <c r="P193" s="698"/>
      <c r="Q193" s="787"/>
      <c r="R193" s="787"/>
      <c r="S193" s="787"/>
      <c r="T193" s="787"/>
      <c r="U193" s="698"/>
      <c r="V193" s="698"/>
      <c r="W193" s="698"/>
      <c r="X193" s="698"/>
      <c r="Y193" s="698"/>
      <c r="Z193" s="698"/>
    </row>
    <row r="194" spans="1:53" s="7" customFormat="1" x14ac:dyDescent="0.2">
      <c r="A194" s="1978"/>
      <c r="B194" s="1978"/>
      <c r="C194" s="1978"/>
      <c r="D194" s="1978"/>
      <c r="E194" s="1978"/>
      <c r="F194" s="1978"/>
      <c r="G194" s="1978"/>
      <c r="H194" s="1978"/>
      <c r="I194" s="1978"/>
      <c r="J194" s="1978"/>
      <c r="K194" s="1978"/>
      <c r="L194" s="1978"/>
      <c r="M194" s="1978"/>
      <c r="N194" s="1978"/>
      <c r="P194" s="698"/>
      <c r="Q194" s="698"/>
      <c r="R194" s="698"/>
      <c r="S194" s="698"/>
      <c r="T194" s="698"/>
      <c r="U194" s="698"/>
      <c r="V194" s="698"/>
      <c r="W194" s="698"/>
      <c r="X194" s="698"/>
      <c r="Y194" s="698"/>
      <c r="Z194" s="698"/>
    </row>
    <row r="195" spans="1:53" s="7" customFormat="1" x14ac:dyDescent="0.2">
      <c r="A195" s="847"/>
      <c r="B195" s="847"/>
      <c r="C195" s="847"/>
      <c r="D195" s="847"/>
      <c r="E195" s="847"/>
      <c r="F195" s="847"/>
      <c r="G195" s="847"/>
      <c r="H195" s="847"/>
      <c r="I195" s="847"/>
      <c r="J195" s="847"/>
      <c r="K195" s="847"/>
      <c r="L195" s="847"/>
      <c r="M195" s="847"/>
      <c r="N195" s="847"/>
      <c r="P195" s="698"/>
      <c r="Q195" s="698"/>
      <c r="R195" s="698"/>
      <c r="S195" s="698"/>
      <c r="T195" s="698"/>
      <c r="U195" s="698"/>
      <c r="V195" s="698"/>
      <c r="W195" s="698"/>
      <c r="X195" s="698"/>
      <c r="Y195" s="698"/>
      <c r="Z195" s="698"/>
    </row>
    <row r="196" spans="1:53" ht="15" x14ac:dyDescent="0.2">
      <c r="A196" s="833" t="s">
        <v>1152</v>
      </c>
      <c r="B196" s="834"/>
      <c r="C196" s="835"/>
      <c r="D196" s="835"/>
      <c r="E196" s="835"/>
      <c r="F196" s="835"/>
      <c r="G196" s="835"/>
      <c r="H196" s="835"/>
      <c r="I196" s="835"/>
      <c r="J196" s="835"/>
      <c r="K196" s="835"/>
      <c r="L196" s="835"/>
      <c r="M196" s="738"/>
      <c r="N196" s="739"/>
      <c r="O196" s="731"/>
      <c r="P196" s="4"/>
      <c r="Q196" s="4"/>
      <c r="R196" s="4"/>
      <c r="S196" s="4"/>
      <c r="T196" s="4"/>
      <c r="U196" s="7"/>
      <c r="V196" s="2"/>
      <c r="W196" s="2"/>
      <c r="X196" s="2"/>
      <c r="Y196" s="2"/>
      <c r="Z196" s="2"/>
    </row>
    <row r="197" spans="1:53" ht="5.25" customHeight="1" x14ac:dyDescent="0.2">
      <c r="A197" s="837"/>
      <c r="B197" s="838"/>
      <c r="C197" s="736"/>
      <c r="D197" s="736"/>
      <c r="E197" s="736"/>
      <c r="F197" s="736"/>
      <c r="G197" s="736"/>
      <c r="H197" s="736"/>
      <c r="I197" s="736"/>
      <c r="J197" s="736"/>
      <c r="K197" s="736"/>
      <c r="L197" s="736"/>
      <c r="M197" s="7"/>
      <c r="N197" s="7"/>
      <c r="O197" s="8"/>
      <c r="P197" s="4"/>
      <c r="Q197" s="4"/>
      <c r="R197" s="4"/>
      <c r="S197" s="4"/>
      <c r="T197" s="4"/>
      <c r="U197" s="7"/>
      <c r="V197" s="2"/>
      <c r="W197" s="2"/>
      <c r="X197" s="2"/>
      <c r="Y197" s="2"/>
      <c r="Z197" s="2"/>
    </row>
    <row r="198" spans="1:53" x14ac:dyDescent="0.2">
      <c r="A198" s="1449" t="s">
        <v>1237</v>
      </c>
      <c r="B198" s="1449"/>
      <c r="C198" s="1449"/>
      <c r="D198" s="1449"/>
      <c r="E198" s="1449"/>
      <c r="F198" s="1449"/>
      <c r="G198" s="1449"/>
      <c r="H198" s="1449"/>
      <c r="I198" s="1449"/>
      <c r="J198" s="1449"/>
      <c r="K198" s="1449"/>
      <c r="L198" s="1449"/>
      <c r="M198" s="1449"/>
      <c r="N198" s="1449"/>
      <c r="O198" s="8"/>
      <c r="P198" s="4"/>
      <c r="Q198" s="4"/>
      <c r="R198" s="4"/>
      <c r="S198" s="4"/>
      <c r="T198" s="4"/>
      <c r="U198" s="7"/>
      <c r="V198" s="2"/>
      <c r="W198" s="2"/>
      <c r="X198" s="2"/>
      <c r="Y198" s="2"/>
      <c r="Z198" s="2"/>
    </row>
    <row r="199" spans="1:53" ht="18" x14ac:dyDescent="0.2">
      <c r="A199" s="1449"/>
      <c r="B199" s="1449"/>
      <c r="C199" s="1449"/>
      <c r="D199" s="1449"/>
      <c r="E199" s="1449"/>
      <c r="F199" s="1449"/>
      <c r="G199" s="1449"/>
      <c r="H199" s="1449"/>
      <c r="I199" s="1449"/>
      <c r="J199" s="1449"/>
      <c r="K199" s="1449"/>
      <c r="L199" s="1449"/>
      <c r="M199" s="1449"/>
      <c r="N199" s="1449"/>
      <c r="O199" s="8"/>
      <c r="P199" s="822"/>
      <c r="Q199" s="823"/>
      <c r="R199" s="823"/>
      <c r="S199" s="823"/>
      <c r="T199" s="823"/>
      <c r="U199" s="823"/>
      <c r="V199" s="823"/>
      <c r="W199" s="823"/>
      <c r="X199" s="823"/>
      <c r="Y199" s="823"/>
      <c r="Z199" s="823"/>
      <c r="AA199" s="823"/>
      <c r="AB199" s="823"/>
      <c r="AC199" s="823"/>
      <c r="AD199" s="823"/>
      <c r="AE199" s="823"/>
      <c r="AF199" s="823"/>
      <c r="AG199" s="823"/>
      <c r="AH199" s="823"/>
      <c r="AI199" s="823"/>
      <c r="AJ199" s="823"/>
      <c r="AK199" s="823"/>
      <c r="AL199" s="823"/>
      <c r="AM199" s="823"/>
      <c r="AN199" s="823"/>
      <c r="AO199" s="823"/>
      <c r="AP199" s="823"/>
      <c r="AQ199" s="823"/>
      <c r="AR199" s="823"/>
      <c r="AS199" s="823"/>
      <c r="AT199" s="823"/>
      <c r="AU199" s="823"/>
      <c r="AV199" s="823"/>
      <c r="AW199" s="823"/>
      <c r="AX199" s="823"/>
      <c r="AY199" s="823"/>
      <c r="AZ199" s="823"/>
      <c r="BA199" s="823"/>
    </row>
    <row r="200" spans="1:53" x14ac:dyDescent="0.2">
      <c r="A200" s="1449"/>
      <c r="B200" s="1449"/>
      <c r="C200" s="1449"/>
      <c r="D200" s="1449"/>
      <c r="E200" s="1449"/>
      <c r="F200" s="1449"/>
      <c r="G200" s="1449"/>
      <c r="H200" s="1449"/>
      <c r="I200" s="1449"/>
      <c r="J200" s="1449"/>
      <c r="K200" s="1449"/>
      <c r="L200" s="1449"/>
      <c r="M200" s="1449"/>
      <c r="N200" s="1449"/>
      <c r="O200" s="8"/>
      <c r="P200" s="4"/>
      <c r="Q200" s="4"/>
      <c r="R200" s="4"/>
      <c r="S200" s="4"/>
      <c r="T200" s="4"/>
      <c r="U200" s="7"/>
      <c r="V200" s="2"/>
      <c r="W200" s="2"/>
      <c r="X200" s="2"/>
      <c r="Y200" s="2"/>
      <c r="Z200" s="2"/>
    </row>
    <row r="201" spans="1:53" x14ac:dyDescent="0.2">
      <c r="A201" s="1560" t="s">
        <v>1149</v>
      </c>
      <c r="B201" s="1560"/>
      <c r="C201" s="1560"/>
      <c r="D201" s="1560"/>
      <c r="E201" s="1560"/>
      <c r="F201" s="1949"/>
      <c r="G201" s="1949"/>
      <c r="H201" s="1949"/>
      <c r="I201" s="1949"/>
      <c r="J201" s="1949"/>
      <c r="K201" s="1949"/>
      <c r="L201" s="1949"/>
      <c r="M201" s="1949"/>
      <c r="N201" s="1949"/>
      <c r="O201" s="8"/>
      <c r="P201" s="4"/>
      <c r="Q201" s="4"/>
      <c r="R201" s="4"/>
      <c r="S201" s="4"/>
      <c r="T201" s="4"/>
      <c r="U201" s="7"/>
      <c r="V201" s="2"/>
      <c r="W201" s="2"/>
      <c r="X201" s="2"/>
      <c r="Y201" s="2"/>
      <c r="Z201" s="2"/>
    </row>
    <row r="202" spans="1:53" x14ac:dyDescent="0.2">
      <c r="A202" s="1946" t="s">
        <v>1151</v>
      </c>
      <c r="B202" s="1946"/>
      <c r="C202" s="1946"/>
      <c r="D202" s="1946"/>
      <c r="E202" s="1946"/>
      <c r="F202" s="1948"/>
      <c r="G202" s="1948"/>
      <c r="H202" s="1948"/>
      <c r="I202" s="1948"/>
      <c r="J202" s="1948"/>
      <c r="K202" s="1948"/>
      <c r="L202" s="1948"/>
      <c r="M202" s="1948"/>
      <c r="N202" s="1948"/>
      <c r="O202" s="8"/>
      <c r="P202" s="4"/>
      <c r="Q202" s="4"/>
      <c r="R202" s="4"/>
      <c r="S202" s="4"/>
      <c r="T202" s="4"/>
      <c r="U202" s="7"/>
      <c r="V202" s="2"/>
      <c r="W202" s="2"/>
      <c r="X202" s="2"/>
      <c r="Y202" s="2"/>
      <c r="Z202" s="2"/>
    </row>
    <row r="203" spans="1:53" ht="6.75" customHeight="1" x14ac:dyDescent="0.2">
      <c r="A203" s="308"/>
      <c r="B203" s="129"/>
      <c r="C203" s="7"/>
      <c r="D203" s="7"/>
      <c r="E203" s="7"/>
      <c r="F203" s="7"/>
      <c r="G203" s="7"/>
      <c r="H203" s="7"/>
      <c r="I203" s="7"/>
      <c r="J203" s="7"/>
      <c r="K203" s="7"/>
      <c r="L203" s="7"/>
      <c r="M203" s="7"/>
      <c r="N203" s="7"/>
      <c r="O203" s="8"/>
      <c r="P203" s="4"/>
      <c r="Q203" s="4"/>
      <c r="R203" s="4"/>
      <c r="S203" s="4"/>
      <c r="T203" s="4"/>
      <c r="U203" s="7"/>
      <c r="V203" s="2"/>
      <c r="W203" s="2"/>
      <c r="X203" s="2"/>
      <c r="Y203" s="2"/>
      <c r="Z203" s="2"/>
    </row>
    <row r="204" spans="1:53" s="149" customFormat="1" ht="11.25" x14ac:dyDescent="0.2">
      <c r="A204" s="848" t="s">
        <v>1108</v>
      </c>
      <c r="B204" s="849"/>
      <c r="C204" s="177"/>
      <c r="D204" s="177"/>
      <c r="E204" s="177"/>
      <c r="F204" s="177"/>
      <c r="G204" s="177"/>
      <c r="H204" s="177"/>
      <c r="I204" s="177"/>
      <c r="J204" s="177"/>
      <c r="K204" s="177"/>
      <c r="L204" s="177"/>
      <c r="M204" s="177"/>
      <c r="N204" s="177"/>
      <c r="O204" s="147"/>
      <c r="P204" s="148"/>
      <c r="Q204" s="148"/>
      <c r="R204" s="148"/>
      <c r="S204" s="148"/>
      <c r="T204" s="148"/>
      <c r="U204" s="177"/>
    </row>
    <row r="205" spans="1:53" ht="35.25" customHeight="1" x14ac:dyDescent="0.2">
      <c r="A205" s="850"/>
      <c r="B205" s="851"/>
      <c r="C205" s="850"/>
      <c r="D205" s="850"/>
      <c r="E205" s="850"/>
      <c r="F205" s="852"/>
      <c r="G205" s="852"/>
      <c r="H205" s="852"/>
      <c r="I205" s="852"/>
      <c r="J205" s="852"/>
      <c r="K205" s="852"/>
      <c r="L205" s="852"/>
      <c r="M205" s="852"/>
      <c r="N205" s="852"/>
      <c r="O205" s="8"/>
      <c r="P205" s="4"/>
      <c r="Q205" s="4"/>
      <c r="R205" s="4"/>
      <c r="S205" s="4"/>
      <c r="T205" s="4"/>
      <c r="U205" s="7"/>
      <c r="V205" s="2"/>
      <c r="W205" s="2"/>
      <c r="X205" s="2"/>
      <c r="Y205" s="2"/>
      <c r="Z205" s="2"/>
    </row>
    <row r="206" spans="1:53" ht="15" x14ac:dyDescent="0.2">
      <c r="A206" s="853" t="s">
        <v>1240</v>
      </c>
      <c r="B206" s="842"/>
      <c r="C206" s="738"/>
      <c r="D206" s="738"/>
      <c r="E206" s="738"/>
      <c r="F206" s="738"/>
      <c r="G206" s="738"/>
      <c r="H206" s="738"/>
      <c r="I206" s="738"/>
      <c r="J206" s="738"/>
      <c r="K206" s="738"/>
      <c r="L206" s="738"/>
      <c r="M206" s="738"/>
      <c r="N206" s="843"/>
      <c r="O206" s="8"/>
      <c r="P206" s="4"/>
      <c r="Q206" s="4"/>
      <c r="R206" s="4"/>
      <c r="S206" s="4"/>
      <c r="T206" s="4"/>
      <c r="U206" s="7"/>
      <c r="V206" s="2"/>
      <c r="W206" s="2"/>
      <c r="X206" s="2"/>
      <c r="Y206" s="2"/>
      <c r="Z206" s="2"/>
    </row>
    <row r="207" spans="1:53" x14ac:dyDescent="0.2">
      <c r="A207" s="1950" t="s">
        <v>1279</v>
      </c>
      <c r="B207" s="1950"/>
      <c r="C207" s="1950"/>
      <c r="D207" s="1950"/>
      <c r="E207" s="1950"/>
      <c r="F207" s="1950"/>
      <c r="G207" s="1950"/>
      <c r="H207" s="1950"/>
      <c r="I207" s="1950"/>
      <c r="J207" s="1950"/>
      <c r="K207" s="1950"/>
      <c r="L207" s="1950"/>
      <c r="M207" s="1950"/>
      <c r="N207" s="1950"/>
      <c r="O207" s="8"/>
      <c r="P207" s="4"/>
      <c r="Q207" s="4"/>
      <c r="R207" s="4"/>
      <c r="S207" s="4"/>
      <c r="T207" s="4"/>
      <c r="U207" s="7"/>
      <c r="V207" s="2"/>
      <c r="W207" s="2"/>
      <c r="X207" s="2"/>
      <c r="Y207" s="2"/>
      <c r="Z207" s="2"/>
    </row>
    <row r="208" spans="1:53" x14ac:dyDescent="0.2">
      <c r="A208" s="1951"/>
      <c r="B208" s="1951"/>
      <c r="C208" s="1951"/>
      <c r="D208" s="1951"/>
      <c r="E208" s="1951"/>
      <c r="F208" s="1951"/>
      <c r="G208" s="1951"/>
      <c r="H208" s="1951"/>
      <c r="I208" s="1951"/>
      <c r="J208" s="1951"/>
      <c r="K208" s="1951"/>
      <c r="L208" s="1951"/>
      <c r="M208" s="1951"/>
      <c r="N208" s="1951"/>
      <c r="O208" s="8"/>
      <c r="P208" s="4"/>
      <c r="Q208" s="4"/>
      <c r="R208" s="4"/>
      <c r="S208" s="4"/>
      <c r="T208" s="4"/>
      <c r="U208" s="7"/>
      <c r="V208" s="2"/>
      <c r="W208" s="2"/>
      <c r="X208" s="2"/>
      <c r="Y208" s="2"/>
      <c r="Z208" s="2"/>
    </row>
    <row r="209" spans="1:21" s="2" customFormat="1" x14ac:dyDescent="0.2">
      <c r="A209" s="308"/>
      <c r="B209" s="129"/>
      <c r="C209" s="7"/>
      <c r="D209" s="7"/>
      <c r="E209" s="7"/>
      <c r="F209" s="7"/>
      <c r="G209" s="7"/>
      <c r="H209" s="7"/>
      <c r="I209" s="7"/>
      <c r="J209" s="7"/>
      <c r="K209" s="7"/>
      <c r="L209" s="7"/>
      <c r="M209" s="7"/>
      <c r="N209" s="7"/>
      <c r="O209" s="8"/>
      <c r="P209" s="4"/>
      <c r="Q209" s="4"/>
      <c r="R209" s="4"/>
      <c r="S209" s="4"/>
      <c r="T209" s="4"/>
      <c r="U209" s="7"/>
    </row>
    <row r="210" spans="1:21" s="2" customFormat="1" x14ac:dyDescent="0.2">
      <c r="A210" s="1449" t="s">
        <v>1217</v>
      </c>
      <c r="B210" s="1449"/>
      <c r="C210" s="1449"/>
      <c r="D210" s="1449"/>
      <c r="E210" s="1449"/>
      <c r="F210" s="1449"/>
      <c r="G210" s="1449"/>
      <c r="H210" s="1449"/>
      <c r="I210" s="1449"/>
      <c r="J210" s="1449"/>
      <c r="K210" s="1449"/>
      <c r="L210" s="1449"/>
      <c r="M210" s="1449"/>
      <c r="N210" s="1449"/>
      <c r="P210" s="5"/>
      <c r="Q210" s="4"/>
      <c r="R210" s="4"/>
      <c r="S210" s="4"/>
      <c r="T210" s="4"/>
      <c r="U210" s="7"/>
    </row>
    <row r="211" spans="1:21" s="2" customFormat="1" x14ac:dyDescent="0.2">
      <c r="A211" s="1449"/>
      <c r="B211" s="1449"/>
      <c r="C211" s="1449"/>
      <c r="D211" s="1449"/>
      <c r="E211" s="1449"/>
      <c r="F211" s="1449"/>
      <c r="G211" s="1449"/>
      <c r="H211" s="1449"/>
      <c r="I211" s="1449"/>
      <c r="J211" s="1449"/>
      <c r="K211" s="1449"/>
      <c r="L211" s="1449"/>
      <c r="M211" s="1449"/>
      <c r="N211" s="1449"/>
      <c r="O211" s="8"/>
      <c r="P211" s="4"/>
      <c r="Q211" s="4"/>
      <c r="R211" s="4"/>
      <c r="S211" s="4"/>
      <c r="T211" s="4"/>
      <c r="U211" s="7"/>
    </row>
    <row r="212" spans="1:21" s="2" customFormat="1" ht="30.75" customHeight="1" x14ac:dyDescent="0.2">
      <c r="A212" s="1449"/>
      <c r="B212" s="1449"/>
      <c r="C212" s="1449"/>
      <c r="D212" s="1449"/>
      <c r="E212" s="1449"/>
      <c r="F212" s="1449"/>
      <c r="G212" s="1449"/>
      <c r="H212" s="1449"/>
      <c r="I212" s="1449"/>
      <c r="J212" s="1449"/>
      <c r="K212" s="1449"/>
      <c r="L212" s="1449"/>
      <c r="M212" s="1449"/>
      <c r="N212" s="1449"/>
      <c r="O212" s="8"/>
      <c r="P212" s="4"/>
      <c r="Q212" s="4"/>
      <c r="R212" s="4"/>
      <c r="S212" s="4"/>
      <c r="T212" s="4"/>
      <c r="U212" s="7"/>
    </row>
    <row r="213" spans="1:21" s="2" customFormat="1" ht="8.25" customHeight="1" x14ac:dyDescent="0.2">
      <c r="A213" s="308"/>
      <c r="B213" s="129"/>
      <c r="C213" s="7"/>
      <c r="D213" s="7"/>
      <c r="E213" s="7"/>
      <c r="F213" s="7"/>
      <c r="G213" s="7"/>
      <c r="H213" s="7"/>
      <c r="I213" s="7"/>
      <c r="J213" s="7"/>
      <c r="K213" s="7"/>
      <c r="L213" s="7"/>
      <c r="M213" s="7"/>
      <c r="N213" s="7"/>
      <c r="O213" s="8"/>
      <c r="P213" s="4"/>
      <c r="Q213" s="4"/>
      <c r="R213" s="4"/>
      <c r="S213" s="4"/>
      <c r="T213" s="4"/>
      <c r="U213" s="7"/>
    </row>
    <row r="214" spans="1:21" s="2" customFormat="1" ht="14.25" customHeight="1" x14ac:dyDescent="0.2">
      <c r="A214" s="1560" t="s">
        <v>1150</v>
      </c>
      <c r="B214" s="1560"/>
      <c r="C214" s="1560"/>
      <c r="D214" s="1560"/>
      <c r="E214" s="1560"/>
      <c r="F214" s="1949" t="s">
        <v>1110</v>
      </c>
      <c r="G214" s="1949"/>
      <c r="H214" s="1949"/>
      <c r="I214" s="1949"/>
      <c r="J214" s="1949"/>
      <c r="K214" s="1949"/>
      <c r="L214" s="1949"/>
      <c r="M214" s="1949"/>
      <c r="N214" s="1949"/>
      <c r="O214" s="8"/>
      <c r="P214" s="4"/>
      <c r="Q214" s="4"/>
      <c r="R214" s="4"/>
      <c r="S214" s="4"/>
      <c r="T214" s="4"/>
      <c r="U214" s="7"/>
    </row>
    <row r="215" spans="1:21" s="2" customFormat="1" x14ac:dyDescent="0.2">
      <c r="A215" s="1946" t="s">
        <v>1151</v>
      </c>
      <c r="B215" s="1946"/>
      <c r="C215" s="1946"/>
      <c r="D215" s="1946"/>
      <c r="E215" s="1946"/>
      <c r="F215" s="1947"/>
      <c r="G215" s="1947"/>
      <c r="H215" s="1947"/>
      <c r="I215" s="1947"/>
      <c r="J215" s="1947"/>
      <c r="K215" s="1947"/>
      <c r="L215" s="1947"/>
      <c r="M215" s="1947"/>
      <c r="N215" s="1947"/>
      <c r="O215" s="8"/>
      <c r="P215" s="4"/>
      <c r="Q215" s="4"/>
      <c r="R215" s="4"/>
      <c r="S215" s="4"/>
      <c r="T215" s="4"/>
      <c r="U215" s="7"/>
    </row>
  </sheetData>
  <sheetProtection algorithmName="SHA-512" hashValue="yez29/qomR4dWquI1p2eC79TC1aQLo7o5ZG6cm06V4ItM6wlMcEPt/a4w+sWOwJCP1VFoSDnKIgft5gBfWCO7Q==" saltValue="p4aHRXNgZcNjeiW4AhAVFg==" spinCount="100000" sheet="1" objects="1" scenarios="1"/>
  <mergeCells count="78">
    <mergeCell ref="A192:N194"/>
    <mergeCell ref="A184:N184"/>
    <mergeCell ref="N178:N179"/>
    <mergeCell ref="J178:M178"/>
    <mergeCell ref="A180:I180"/>
    <mergeCell ref="A181:I181"/>
    <mergeCell ref="A188:E189"/>
    <mergeCell ref="F188:N189"/>
    <mergeCell ref="A190:N191"/>
    <mergeCell ref="A174:L174"/>
    <mergeCell ref="B98:L99"/>
    <mergeCell ref="B103:L106"/>
    <mergeCell ref="A129:L129"/>
    <mergeCell ref="A136:L136"/>
    <mergeCell ref="A157:L157"/>
    <mergeCell ref="A158:L158"/>
    <mergeCell ref="A165:L165"/>
    <mergeCell ref="B166:L167"/>
    <mergeCell ref="B130:L132"/>
    <mergeCell ref="B134:L134"/>
    <mergeCell ref="B137:L138"/>
    <mergeCell ref="A140:L141"/>
    <mergeCell ref="A169:L170"/>
    <mergeCell ref="B171:L172"/>
    <mergeCell ref="B152:L154"/>
    <mergeCell ref="B175:L176"/>
    <mergeCell ref="A186:E187"/>
    <mergeCell ref="F186:N187"/>
    <mergeCell ref="A182:I182"/>
    <mergeCell ref="A183:I183"/>
    <mergeCell ref="B159:L160"/>
    <mergeCell ref="B162:L163"/>
    <mergeCell ref="A150:L151"/>
    <mergeCell ref="B125:L127"/>
    <mergeCell ref="B142:L143"/>
    <mergeCell ref="A145:L146"/>
    <mergeCell ref="B147:L148"/>
    <mergeCell ref="A215:E215"/>
    <mergeCell ref="A202:E202"/>
    <mergeCell ref="A198:N200"/>
    <mergeCell ref="F215:N215"/>
    <mergeCell ref="F202:N202"/>
    <mergeCell ref="A214:E214"/>
    <mergeCell ref="F214:N214"/>
    <mergeCell ref="A210:N212"/>
    <mergeCell ref="A201:E201"/>
    <mergeCell ref="F201:N201"/>
    <mergeCell ref="A207:N208"/>
    <mergeCell ref="B40:L41"/>
    <mergeCell ref="B48:L49"/>
    <mergeCell ref="B19:L21"/>
    <mergeCell ref="B27:L29"/>
    <mergeCell ref="B32:L33"/>
    <mergeCell ref="B24:L24"/>
    <mergeCell ref="A124:L124"/>
    <mergeCell ref="E4:N4"/>
    <mergeCell ref="E5:N5"/>
    <mergeCell ref="B12:L13"/>
    <mergeCell ref="B52:L54"/>
    <mergeCell ref="B77:L78"/>
    <mergeCell ref="B81:L82"/>
    <mergeCell ref="B85:L86"/>
    <mergeCell ref="B89:L91"/>
    <mergeCell ref="B94:L95"/>
    <mergeCell ref="B57:L59"/>
    <mergeCell ref="B61:L62"/>
    <mergeCell ref="B65:L66"/>
    <mergeCell ref="B15:L17"/>
    <mergeCell ref="B10:L10"/>
    <mergeCell ref="B36:L37"/>
    <mergeCell ref="B69:L70"/>
    <mergeCell ref="B73:L74"/>
    <mergeCell ref="B120:L122"/>
    <mergeCell ref="A118:L118"/>
    <mergeCell ref="A119:L119"/>
    <mergeCell ref="A101:L102"/>
    <mergeCell ref="B109:L111"/>
    <mergeCell ref="A108:L108"/>
  </mergeCells>
  <conditionalFormatting sqref="M10 M12 M15 M19 M24 M27 M32 M36 M40 M48 M52 M57 M61 M65 M69 M73 M77 M81 M85 M89 M94 M98 M103 M120 M125 M130 M134 M137 M142 M147 M152 M159 M162 M166 M171 M175">
    <cfRule type="cellIs" dxfId="1" priority="2" operator="lessThan">
      <formula>0.6</formula>
    </cfRule>
  </conditionalFormatting>
  <conditionalFormatting sqref="M109">
    <cfRule type="cellIs" dxfId="0" priority="1" operator="lessThan">
      <formula>0.6</formula>
    </cfRule>
  </conditionalFormatting>
  <dataValidations count="1">
    <dataValidation allowBlank="1" showErrorMessage="1" sqref="F214" xr:uid="{47B91CEF-8826-4589-A096-7F98AF1DA595}"/>
  </dataValidations>
  <pageMargins left="0.70866141732283472" right="0.19685039370078741" top="0.6692913385826772" bottom="0.74803149606299213" header="0.31496062992125984" footer="0.31496062992125984"/>
  <headerFooter>
    <oddFooter>&amp;L&amp;"Arial,Regular"&amp;10SRC-&amp;A/0123/ACAP&amp;R&amp;"Arial,Regular"&amp;10Page &amp;P</oddFooter>
  </headerFooter>
  <rowBreaks count="5" manualBreakCount="5">
    <brk id="42" max="13" man="1"/>
    <brk id="92" max="13" man="1"/>
    <brk id="116" max="13" man="1"/>
    <brk id="155" max="13" man="1"/>
    <brk id="177" max="13" man="1"/>
  </rowBreaks>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002060"/>
  </sheetPr>
  <dimension ref="A1:AB96"/>
  <sheetViews>
    <sheetView showGridLines="0" zoomScale="85" zoomScaleNormal="85" zoomScaleSheetLayoutView="115" workbookViewId="0">
      <selection activeCell="A3" sqref="A3"/>
    </sheetView>
  </sheetViews>
  <sheetFormatPr defaultRowHeight="15" x14ac:dyDescent="0.25"/>
  <cols>
    <col min="1" max="1" width="5.140625" customWidth="1"/>
    <col min="2" max="2" width="12" customWidth="1"/>
    <col min="3" max="3" width="27.140625" customWidth="1"/>
    <col min="4" max="4" width="9.28515625" customWidth="1"/>
    <col min="5" max="5" width="8.140625" customWidth="1"/>
    <col min="6" max="6" width="7.85546875" customWidth="1"/>
    <col min="7" max="7" width="9.5703125" customWidth="1"/>
    <col min="8" max="8" width="12.42578125" customWidth="1"/>
    <col min="9" max="9" width="51.140625" style="696" hidden="1" customWidth="1"/>
    <col min="10" max="10" width="16.7109375" style="696" hidden="1" customWidth="1"/>
    <col min="11" max="11" width="8.85546875" style="696" hidden="1" customWidth="1"/>
    <col min="12" max="13" width="7.7109375" style="696" hidden="1" customWidth="1"/>
    <col min="14" max="14" width="8.85546875" style="696" hidden="1" customWidth="1"/>
    <col min="15" max="15" width="15.7109375" style="875" hidden="1" customWidth="1"/>
    <col min="16" max="19" width="6.85546875" style="696" hidden="1" customWidth="1"/>
    <col min="20" max="24" width="8.85546875" style="696" hidden="1" customWidth="1"/>
    <col min="25" max="26" width="9.140625" customWidth="1"/>
  </cols>
  <sheetData>
    <row r="1" spans="1:28" ht="12.75" customHeight="1" x14ac:dyDescent="0.25">
      <c r="A1" s="873" t="s">
        <v>1260</v>
      </c>
    </row>
    <row r="2" spans="1:28" x14ac:dyDescent="0.25">
      <c r="A2" s="873" t="s">
        <v>1261</v>
      </c>
    </row>
    <row r="3" spans="1:28" x14ac:dyDescent="0.25">
      <c r="A3" s="873" t="s">
        <v>1256</v>
      </c>
      <c r="B3" s="539"/>
      <c r="C3" s="539"/>
      <c r="D3" s="539"/>
      <c r="E3" s="539"/>
      <c r="F3" s="539"/>
      <c r="G3" s="539"/>
      <c r="I3" s="696" t="s">
        <v>1107</v>
      </c>
    </row>
    <row r="4" spans="1:28" s="172" customFormat="1" ht="15.75" x14ac:dyDescent="0.25">
      <c r="A4" s="1998" t="s">
        <v>1243</v>
      </c>
      <c r="B4" s="1998"/>
      <c r="C4" s="1998"/>
      <c r="D4" s="1998"/>
      <c r="E4" s="1998"/>
      <c r="F4" s="1998"/>
      <c r="G4" s="1998"/>
      <c r="H4" s="1998"/>
      <c r="I4" s="697"/>
      <c r="J4" s="697"/>
      <c r="K4" s="697"/>
      <c r="L4" s="697"/>
      <c r="M4" s="697"/>
      <c r="N4" s="697"/>
      <c r="O4" s="876"/>
      <c r="P4" s="697"/>
      <c r="Q4" s="697"/>
      <c r="R4" s="697"/>
      <c r="S4" s="697"/>
      <c r="T4" s="697"/>
      <c r="U4" s="697"/>
      <c r="V4" s="697"/>
      <c r="W4" s="697"/>
      <c r="X4" s="697"/>
      <c r="AB4"/>
    </row>
    <row r="5" spans="1:28" s="172" customFormat="1" ht="22.5" customHeight="1" x14ac:dyDescent="0.2">
      <c r="A5" s="1998"/>
      <c r="B5" s="1998"/>
      <c r="C5" s="1998"/>
      <c r="D5" s="1998"/>
      <c r="E5" s="1998"/>
      <c r="F5" s="1998"/>
      <c r="G5" s="1998"/>
      <c r="H5" s="1998"/>
      <c r="I5" s="697" t="s">
        <v>1116</v>
      </c>
      <c r="J5" s="697"/>
      <c r="K5" s="697"/>
      <c r="L5" s="697"/>
      <c r="M5" s="697"/>
      <c r="N5" s="697"/>
      <c r="O5" s="876"/>
      <c r="P5" s="697"/>
      <c r="Q5" s="697"/>
      <c r="R5" s="697"/>
      <c r="S5" s="697"/>
      <c r="T5" s="697"/>
      <c r="U5" s="697"/>
      <c r="V5" s="697"/>
      <c r="W5" s="697"/>
      <c r="X5" s="697"/>
    </row>
    <row r="6" spans="1:28" s="172" customFormat="1" ht="25.5" customHeight="1" x14ac:dyDescent="0.2">
      <c r="A6" s="2035" t="s">
        <v>474</v>
      </c>
      <c r="B6" s="2035"/>
      <c r="C6" s="2035"/>
      <c r="D6" s="2033"/>
      <c r="E6" s="2033"/>
      <c r="F6" s="2033"/>
      <c r="G6" s="2033"/>
      <c r="H6" s="2033"/>
      <c r="I6" s="723" t="s">
        <v>1117</v>
      </c>
      <c r="J6" s="697"/>
      <c r="K6" s="697"/>
      <c r="L6" s="697"/>
      <c r="M6" s="697"/>
      <c r="N6" s="697"/>
      <c r="O6" s="876"/>
      <c r="P6" s="697"/>
      <c r="Q6" s="697"/>
      <c r="R6" s="697"/>
      <c r="S6" s="697"/>
      <c r="T6" s="697"/>
      <c r="U6" s="697"/>
      <c r="V6" s="697"/>
      <c r="W6" s="697"/>
      <c r="X6" s="697"/>
    </row>
    <row r="7" spans="1:28" s="172" customFormat="1" x14ac:dyDescent="0.2">
      <c r="A7" s="2036" t="s">
        <v>1111</v>
      </c>
      <c r="B7" s="2036"/>
      <c r="C7" s="2036"/>
      <c r="D7" s="2033"/>
      <c r="E7" s="2033"/>
      <c r="F7" s="2033"/>
      <c r="G7" s="2033"/>
      <c r="H7" s="2033"/>
      <c r="I7" s="697"/>
      <c r="J7" s="697"/>
      <c r="K7" s="697"/>
      <c r="L7" s="697"/>
      <c r="M7" s="697"/>
      <c r="N7" s="697"/>
      <c r="O7" s="876"/>
      <c r="P7" s="697"/>
      <c r="Q7" s="697"/>
      <c r="R7" s="697"/>
      <c r="S7" s="697"/>
      <c r="T7" s="697"/>
      <c r="U7" s="697"/>
      <c r="V7" s="697"/>
      <c r="W7" s="697"/>
      <c r="X7" s="697"/>
    </row>
    <row r="8" spans="1:28" s="172" customFormat="1" x14ac:dyDescent="0.2">
      <c r="A8" s="265" t="s">
        <v>324</v>
      </c>
      <c r="B8" s="722"/>
      <c r="C8" s="722"/>
      <c r="D8" s="2033"/>
      <c r="E8" s="2033"/>
      <c r="F8" s="2033"/>
      <c r="G8" s="2033"/>
      <c r="H8" s="2033"/>
      <c r="I8" s="697"/>
      <c r="J8" s="697"/>
      <c r="K8" s="697"/>
      <c r="L8" s="697"/>
      <c r="M8" s="697"/>
      <c r="N8" s="697"/>
      <c r="O8" s="876"/>
      <c r="P8" s="697"/>
      <c r="Q8" s="697"/>
      <c r="R8" s="697"/>
      <c r="S8" s="697"/>
      <c r="T8" s="697"/>
      <c r="U8" s="697"/>
      <c r="V8" s="697"/>
      <c r="W8" s="697"/>
      <c r="X8" s="697"/>
    </row>
    <row r="9" spans="1:28" s="172" customFormat="1" ht="10.5" customHeight="1" x14ac:dyDescent="0.2">
      <c r="A9" s="722"/>
      <c r="B9" s="722"/>
      <c r="C9" s="722"/>
      <c r="D9" s="722"/>
      <c r="E9" s="722"/>
      <c r="F9" s="722"/>
      <c r="G9" s="722"/>
      <c r="H9" s="2"/>
      <c r="I9" s="697"/>
      <c r="J9" s="697"/>
      <c r="K9" s="697"/>
      <c r="L9" s="697"/>
      <c r="M9" s="697"/>
      <c r="N9" s="697"/>
      <c r="O9" s="876"/>
      <c r="P9" s="697"/>
      <c r="Q9" s="697"/>
      <c r="R9" s="697"/>
      <c r="S9" s="697"/>
      <c r="T9" s="697"/>
      <c r="U9" s="697"/>
      <c r="V9" s="697"/>
      <c r="W9" s="697"/>
      <c r="X9" s="697"/>
    </row>
    <row r="10" spans="1:28" s="172" customFormat="1" hidden="1" x14ac:dyDescent="0.2">
      <c r="A10" s="788" t="s">
        <v>365</v>
      </c>
      <c r="B10" s="789"/>
      <c r="C10" s="789"/>
      <c r="D10" s="789"/>
      <c r="E10" s="789"/>
      <c r="F10" s="789"/>
      <c r="G10" s="789"/>
      <c r="H10" s="2"/>
      <c r="I10" s="697"/>
      <c r="J10" s="697"/>
      <c r="K10" s="697"/>
      <c r="L10" s="697"/>
      <c r="M10" s="697"/>
      <c r="N10" s="697"/>
      <c r="O10" s="876"/>
      <c r="P10" s="697"/>
      <c r="Q10" s="697"/>
      <c r="R10" s="697"/>
      <c r="S10" s="697"/>
      <c r="T10" s="697"/>
      <c r="U10" s="697"/>
      <c r="V10" s="697"/>
      <c r="W10" s="697"/>
      <c r="X10" s="697"/>
    </row>
    <row r="11" spans="1:28" s="172" customFormat="1" hidden="1" x14ac:dyDescent="0.2">
      <c r="A11" s="790" t="s">
        <v>313</v>
      </c>
      <c r="B11" s="2034" t="s">
        <v>1155</v>
      </c>
      <c r="C11" s="2034"/>
      <c r="D11" s="2034"/>
      <c r="E11" s="2034"/>
      <c r="F11" s="2034"/>
      <c r="G11" s="2034"/>
      <c r="H11" s="2034"/>
      <c r="I11" s="730" t="s">
        <v>1148</v>
      </c>
      <c r="J11" s="697"/>
      <c r="K11" s="697"/>
      <c r="L11" s="697"/>
      <c r="M11" s="697"/>
      <c r="N11" s="697"/>
      <c r="O11" s="876"/>
      <c r="P11" s="697"/>
      <c r="Q11" s="697"/>
      <c r="R11" s="697"/>
      <c r="S11" s="697"/>
      <c r="T11" s="697"/>
      <c r="U11" s="697"/>
      <c r="V11" s="697"/>
      <c r="W11" s="697"/>
      <c r="X11" s="697"/>
    </row>
    <row r="12" spans="1:28" ht="42.75" hidden="1" x14ac:dyDescent="0.25">
      <c r="A12" s="790" t="s">
        <v>516</v>
      </c>
      <c r="B12" s="2034" t="s">
        <v>1154</v>
      </c>
      <c r="C12" s="2034"/>
      <c r="D12" s="2034"/>
      <c r="E12" s="2034"/>
      <c r="F12" s="2034"/>
      <c r="G12" s="2034"/>
      <c r="H12" s="2034"/>
    </row>
    <row r="13" spans="1:28" hidden="1" x14ac:dyDescent="0.25">
      <c r="A13" s="791"/>
      <c r="B13" s="2020"/>
      <c r="C13" s="2020"/>
      <c r="D13" s="2020"/>
      <c r="E13" s="2020"/>
      <c r="F13" s="2020"/>
      <c r="G13" s="2020"/>
      <c r="H13" s="2020"/>
      <c r="O13" s="877" t="s">
        <v>1129</v>
      </c>
    </row>
    <row r="14" spans="1:28" hidden="1" x14ac:dyDescent="0.25">
      <c r="A14" s="792"/>
      <c r="B14" s="793"/>
      <c r="C14" s="794"/>
      <c r="D14" s="794"/>
      <c r="E14" s="794"/>
      <c r="F14" s="794"/>
      <c r="G14" s="794"/>
      <c r="O14" s="878"/>
    </row>
    <row r="15" spans="1:28" x14ac:dyDescent="0.25">
      <c r="A15" s="1997" t="s">
        <v>1234</v>
      </c>
      <c r="B15" s="1997"/>
      <c r="C15" s="1997"/>
      <c r="D15" s="1997"/>
      <c r="E15" s="1997"/>
      <c r="F15" s="1997"/>
      <c r="G15" s="1997"/>
      <c r="H15" s="1997"/>
      <c r="I15" s="696" t="s">
        <v>1122</v>
      </c>
      <c r="O15" s="879" t="s">
        <v>1127</v>
      </c>
      <c r="P15" s="716" t="str">
        <f>IF(ISERR(ROUND(AVERAGE(P18:P27,P67:P96),2)),"",((ROUND(AVERAGE(P18:P27,P67:P96),2))))</f>
        <v/>
      </c>
      <c r="Q15" s="716" t="str">
        <f>IF(ISERR(ROUND(AVERAGE(Q18:Q27,Q67:Q96),2)),"",((ROUND(AVERAGE(Q18:Q27,Q67:Q96),2))))</f>
        <v/>
      </c>
      <c r="R15" s="716" t="str">
        <f>IF(ISERR(ROUND(AVERAGE(R18:R27,R67:R96),2)),"",((ROUND(AVERAGE(R18:R27,R67:R96),2))))</f>
        <v/>
      </c>
      <c r="S15" s="716" t="str">
        <f>IF(ISERR(ROUND(AVERAGE(S18:S27,S67:S96),2)),"",((ROUND(AVERAGE(S18:S27,S67:S96),2))))</f>
        <v/>
      </c>
    </row>
    <row r="16" spans="1:28" ht="30" customHeight="1" x14ac:dyDescent="0.25">
      <c r="A16" s="1999" t="s">
        <v>369</v>
      </c>
      <c r="B16" s="1999" t="s">
        <v>1111</v>
      </c>
      <c r="C16" s="1999" t="s">
        <v>370</v>
      </c>
      <c r="D16" s="1999" t="s">
        <v>1158</v>
      </c>
      <c r="E16" s="2018" t="s">
        <v>1159</v>
      </c>
      <c r="F16" s="2019"/>
      <c r="G16" s="1999" t="s">
        <v>1160</v>
      </c>
      <c r="H16" s="2001" t="s">
        <v>1236</v>
      </c>
      <c r="I16" s="696" t="s">
        <v>1112</v>
      </c>
      <c r="O16" s="880">
        <f>COUNTIF(O18:O96,"TRUE")</f>
        <v>0</v>
      </c>
    </row>
    <row r="17" spans="1:19" ht="57" customHeight="1" x14ac:dyDescent="0.25">
      <c r="A17" s="2000"/>
      <c r="B17" s="2000"/>
      <c r="C17" s="2000"/>
      <c r="D17" s="2000"/>
      <c r="E17" s="726" t="s">
        <v>371</v>
      </c>
      <c r="F17" s="727" t="s">
        <v>372</v>
      </c>
      <c r="G17" s="2000"/>
      <c r="H17" s="2002"/>
      <c r="O17" s="881" t="s">
        <v>1121</v>
      </c>
      <c r="P17" s="728" t="s">
        <v>1123</v>
      </c>
      <c r="Q17" s="728" t="s">
        <v>1124</v>
      </c>
      <c r="R17" s="728" t="s">
        <v>1125</v>
      </c>
      <c r="S17" s="728" t="s">
        <v>1126</v>
      </c>
    </row>
    <row r="18" spans="1:19" x14ac:dyDescent="0.25">
      <c r="A18" s="824"/>
      <c r="B18" s="825"/>
      <c r="C18" s="825"/>
      <c r="D18" s="826"/>
      <c r="E18" s="826"/>
      <c r="F18" s="827"/>
      <c r="G18" s="827"/>
      <c r="H18" s="795" t="str">
        <f>IF(AND(O18=TRUE,ISBLANK(D18)),"Check selection","")</f>
        <v/>
      </c>
      <c r="J18" s="698" t="s">
        <v>407</v>
      </c>
      <c r="K18" s="698"/>
      <c r="L18" s="698"/>
      <c r="M18" s="698"/>
      <c r="N18" s="698"/>
      <c r="O18" s="882" t="b">
        <v>0</v>
      </c>
      <c r="P18" s="724" t="str">
        <f>IF($O18=TRUE,D18,"")</f>
        <v/>
      </c>
      <c r="Q18" s="724" t="str">
        <f t="shared" ref="Q18:S18" si="0">IF($O18=TRUE,E18,"")</f>
        <v/>
      </c>
      <c r="R18" s="724" t="str">
        <f t="shared" si="0"/>
        <v/>
      </c>
      <c r="S18" s="724" t="str">
        <f t="shared" si="0"/>
        <v/>
      </c>
    </row>
    <row r="19" spans="1:19" x14ac:dyDescent="0.25">
      <c r="A19" s="824"/>
      <c r="B19" s="825"/>
      <c r="C19" s="825"/>
      <c r="D19" s="826"/>
      <c r="E19" s="826"/>
      <c r="F19" s="827"/>
      <c r="G19" s="827"/>
      <c r="H19" s="795" t="str">
        <f t="shared" ref="H19:H27" si="1">IF(AND(O19=TRUE,ISBLANK(D19)),"Check selection","")</f>
        <v/>
      </c>
      <c r="J19" s="698"/>
      <c r="L19" s="699"/>
      <c r="N19" s="700"/>
      <c r="O19" s="879" t="b">
        <v>0</v>
      </c>
      <c r="P19" s="724" t="str">
        <f t="shared" ref="P19:P27" si="2">IF($O19=TRUE,D19,"")</f>
        <v/>
      </c>
      <c r="Q19" s="724" t="str">
        <f t="shared" ref="Q19:Q27" si="3">IF($O19=TRUE,E19,"")</f>
        <v/>
      </c>
      <c r="R19" s="724" t="str">
        <f t="shared" ref="R19:R27" si="4">IF($O19=TRUE,F19,"")</f>
        <v/>
      </c>
      <c r="S19" s="724" t="str">
        <f t="shared" ref="S19:S27" si="5">IF($O19=TRUE,G19,"")</f>
        <v/>
      </c>
    </row>
    <row r="20" spans="1:19" x14ac:dyDescent="0.25">
      <c r="A20" s="499"/>
      <c r="B20" s="825"/>
      <c r="C20" s="500"/>
      <c r="D20" s="826"/>
      <c r="E20" s="826"/>
      <c r="F20" s="826"/>
      <c r="G20" s="826"/>
      <c r="H20" s="795" t="str">
        <f t="shared" si="1"/>
        <v/>
      </c>
      <c r="J20" s="698"/>
      <c r="K20" s="700"/>
      <c r="L20" s="699"/>
      <c r="N20" s="700"/>
      <c r="O20" s="879" t="b">
        <v>0</v>
      </c>
      <c r="P20" s="724" t="str">
        <f t="shared" si="2"/>
        <v/>
      </c>
      <c r="Q20" s="724" t="str">
        <f t="shared" si="3"/>
        <v/>
      </c>
      <c r="R20" s="724" t="str">
        <f t="shared" si="4"/>
        <v/>
      </c>
      <c r="S20" s="724" t="str">
        <f t="shared" si="5"/>
        <v/>
      </c>
    </row>
    <row r="21" spans="1:19" x14ac:dyDescent="0.25">
      <c r="A21" s="824"/>
      <c r="B21" s="825"/>
      <c r="C21" s="825"/>
      <c r="D21" s="826"/>
      <c r="E21" s="826"/>
      <c r="F21" s="827"/>
      <c r="G21" s="827"/>
      <c r="H21" s="795" t="str">
        <f t="shared" si="1"/>
        <v/>
      </c>
      <c r="J21" s="698"/>
      <c r="K21" s="700"/>
      <c r="L21" s="699"/>
      <c r="N21" s="700"/>
      <c r="O21" s="879" t="b">
        <v>0</v>
      </c>
      <c r="P21" s="724" t="str">
        <f t="shared" si="2"/>
        <v/>
      </c>
      <c r="Q21" s="724" t="str">
        <f t="shared" si="3"/>
        <v/>
      </c>
      <c r="R21" s="724" t="str">
        <f t="shared" si="4"/>
        <v/>
      </c>
      <c r="S21" s="724" t="str">
        <f t="shared" si="5"/>
        <v/>
      </c>
    </row>
    <row r="22" spans="1:19" x14ac:dyDescent="0.25">
      <c r="A22" s="824"/>
      <c r="B22" s="825"/>
      <c r="C22" s="825"/>
      <c r="D22" s="826"/>
      <c r="E22" s="826"/>
      <c r="F22" s="827"/>
      <c r="G22" s="827"/>
      <c r="H22" s="795" t="str">
        <f t="shared" si="1"/>
        <v/>
      </c>
      <c r="J22" s="698"/>
      <c r="K22" s="700"/>
      <c r="L22" s="699"/>
      <c r="N22" s="700"/>
      <c r="O22" s="879" t="b">
        <v>0</v>
      </c>
      <c r="P22" s="724" t="str">
        <f t="shared" si="2"/>
        <v/>
      </c>
      <c r="Q22" s="724" t="str">
        <f t="shared" si="3"/>
        <v/>
      </c>
      <c r="R22" s="724" t="str">
        <f t="shared" si="4"/>
        <v/>
      </c>
      <c r="S22" s="724" t="str">
        <f t="shared" si="5"/>
        <v/>
      </c>
    </row>
    <row r="23" spans="1:19" x14ac:dyDescent="0.25">
      <c r="A23" s="824"/>
      <c r="B23" s="825"/>
      <c r="C23" s="825"/>
      <c r="D23" s="826"/>
      <c r="E23" s="826"/>
      <c r="F23" s="827"/>
      <c r="G23" s="827"/>
      <c r="H23" s="795" t="str">
        <f t="shared" si="1"/>
        <v/>
      </c>
      <c r="J23" s="701"/>
      <c r="K23" s="702" t="s">
        <v>520</v>
      </c>
      <c r="L23" s="703" t="s">
        <v>521</v>
      </c>
      <c r="N23" s="725" t="s">
        <v>408</v>
      </c>
      <c r="O23" s="879" t="b">
        <v>0</v>
      </c>
      <c r="P23" s="724" t="str">
        <f t="shared" si="2"/>
        <v/>
      </c>
      <c r="Q23" s="724" t="str">
        <f t="shared" si="3"/>
        <v/>
      </c>
      <c r="R23" s="724" t="str">
        <f t="shared" si="4"/>
        <v/>
      </c>
      <c r="S23" s="724" t="str">
        <f t="shared" si="5"/>
        <v/>
      </c>
    </row>
    <row r="24" spans="1:19" x14ac:dyDescent="0.25">
      <c r="A24" s="824"/>
      <c r="B24" s="825"/>
      <c r="C24" s="825"/>
      <c r="D24" s="826"/>
      <c r="E24" s="826"/>
      <c r="F24" s="827"/>
      <c r="G24" s="827"/>
      <c r="H24" s="795" t="str">
        <f t="shared" si="1"/>
        <v/>
      </c>
      <c r="J24" s="705" t="s">
        <v>361</v>
      </c>
      <c r="K24" s="703" t="str">
        <f>IF(D28&gt;=0.6,"Y","N")</f>
        <v>Y</v>
      </c>
      <c r="L24" s="703" t="str">
        <f>IF(D28&gt;=0.8,"Y","N")</f>
        <v>Y</v>
      </c>
      <c r="N24" s="725" t="s">
        <v>525</v>
      </c>
      <c r="O24" s="879" t="b">
        <v>0</v>
      </c>
      <c r="P24" s="724" t="str">
        <f t="shared" si="2"/>
        <v/>
      </c>
      <c r="Q24" s="724" t="str">
        <f t="shared" si="3"/>
        <v/>
      </c>
      <c r="R24" s="724" t="str">
        <f t="shared" si="4"/>
        <v/>
      </c>
      <c r="S24" s="724" t="str">
        <f t="shared" si="5"/>
        <v/>
      </c>
    </row>
    <row r="25" spans="1:19" x14ac:dyDescent="0.25">
      <c r="A25" s="824"/>
      <c r="B25" s="825"/>
      <c r="C25" s="825"/>
      <c r="D25" s="826"/>
      <c r="E25" s="826"/>
      <c r="F25" s="827"/>
      <c r="G25" s="827"/>
      <c r="H25" s="795" t="str">
        <f t="shared" si="1"/>
        <v/>
      </c>
      <c r="J25" s="706"/>
      <c r="K25" s="703"/>
      <c r="L25" s="703"/>
      <c r="N25" s="725" t="s">
        <v>526</v>
      </c>
      <c r="O25" s="879" t="b">
        <v>0</v>
      </c>
      <c r="P25" s="724" t="str">
        <f t="shared" si="2"/>
        <v/>
      </c>
      <c r="Q25" s="724" t="str">
        <f t="shared" si="3"/>
        <v/>
      </c>
      <c r="R25" s="724" t="str">
        <f t="shared" si="4"/>
        <v/>
      </c>
      <c r="S25" s="724" t="str">
        <f t="shared" si="5"/>
        <v/>
      </c>
    </row>
    <row r="26" spans="1:19" x14ac:dyDescent="0.25">
      <c r="A26" s="824"/>
      <c r="B26" s="825"/>
      <c r="C26" s="825"/>
      <c r="D26" s="826"/>
      <c r="E26" s="826"/>
      <c r="F26" s="827"/>
      <c r="G26" s="827"/>
      <c r="H26" s="795" t="str">
        <f t="shared" si="1"/>
        <v/>
      </c>
      <c r="J26" s="705" t="s">
        <v>362</v>
      </c>
      <c r="K26" s="703" t="str">
        <f>IF(E28&gt;=0.6,"Y","N")</f>
        <v>Y</v>
      </c>
      <c r="L26" s="703" t="str">
        <f>IF(E28&gt;=0.8,"Y","N")</f>
        <v>Y</v>
      </c>
      <c r="N26" s="725" t="s">
        <v>409</v>
      </c>
      <c r="O26" s="879" t="b">
        <v>0</v>
      </c>
      <c r="P26" s="724" t="str">
        <f t="shared" si="2"/>
        <v/>
      </c>
      <c r="Q26" s="724" t="str">
        <f t="shared" si="3"/>
        <v/>
      </c>
      <c r="R26" s="724" t="str">
        <f t="shared" si="4"/>
        <v/>
      </c>
      <c r="S26" s="724" t="str">
        <f t="shared" si="5"/>
        <v/>
      </c>
    </row>
    <row r="27" spans="1:19" x14ac:dyDescent="0.25">
      <c r="A27" s="824"/>
      <c r="B27" s="825"/>
      <c r="C27" s="825"/>
      <c r="D27" s="826"/>
      <c r="E27" s="826"/>
      <c r="F27" s="827"/>
      <c r="G27" s="827"/>
      <c r="H27" s="795" t="str">
        <f t="shared" si="1"/>
        <v/>
      </c>
      <c r="J27" s="705" t="s">
        <v>240</v>
      </c>
      <c r="K27" s="703" t="str">
        <f>IF(F28&gt;=0.6,"Y","N")</f>
        <v>Y</v>
      </c>
      <c r="L27" s="703" t="str">
        <f>IF(F28&gt;=0.8,"Y","N")</f>
        <v>Y</v>
      </c>
      <c r="N27" s="698"/>
      <c r="O27" s="879" t="b">
        <v>0</v>
      </c>
      <c r="P27" s="724" t="str">
        <f t="shared" si="2"/>
        <v/>
      </c>
      <c r="Q27" s="724" t="str">
        <f t="shared" si="3"/>
        <v/>
      </c>
      <c r="R27" s="724" t="str">
        <f t="shared" si="4"/>
        <v/>
      </c>
      <c r="S27" s="724" t="str">
        <f t="shared" si="5"/>
        <v/>
      </c>
    </row>
    <row r="28" spans="1:19" ht="15" customHeight="1" x14ac:dyDescent="0.25">
      <c r="A28" s="2021" t="s">
        <v>1119</v>
      </c>
      <c r="B28" s="2022"/>
      <c r="C28" s="2023"/>
      <c r="D28" s="501" t="str">
        <f>IF(ISERR(ROUND(AVERAGE(D18:D27,D67:D96),2)),"",((ROUND(AVERAGE(D18:D27,D67:D96),2))))</f>
        <v/>
      </c>
      <c r="E28" s="501" t="str">
        <f>IF(ISERR(ROUND(AVERAGE(E18:E27,E67:E96),2)),"",((ROUND(AVERAGE(E18:E27,E67:E96),2))))</f>
        <v/>
      </c>
      <c r="F28" s="501" t="str">
        <f>IF(ISERR(ROUND(AVERAGE(F18:F27,F67:F96),2)),"",((ROUND(AVERAGE(F18:F27,F67:F96),2))))</f>
        <v/>
      </c>
      <c r="G28" s="501" t="str">
        <f>IF(ISERR(ROUND(AVERAGE(G18:G27,G67:G96),2)),"",((ROUND(AVERAGE(G18:G27,G67:G96),2))))</f>
        <v/>
      </c>
      <c r="H28" s="796" t="str">
        <f>IF(ISERR(ROUNDUP(AVERAGE(H18:H27,H67:H96),2)),"",((ROUNDUP(AVERAGE(H18:H27,H67:H96),2))))</f>
        <v/>
      </c>
      <c r="I28" s="696" t="s">
        <v>1128</v>
      </c>
      <c r="J28" s="705" t="s">
        <v>258</v>
      </c>
      <c r="K28" s="703" t="str">
        <f>IF(G28&gt;=0.6,"Y","N")</f>
        <v>Y</v>
      </c>
      <c r="L28" s="703" t="str">
        <f>IF(G28&gt;=0.8,"Y","N")</f>
        <v>Y</v>
      </c>
      <c r="N28" s="698"/>
      <c r="O28" s="875" t="s">
        <v>1139</v>
      </c>
    </row>
    <row r="29" spans="1:19" ht="30.75" customHeight="1" x14ac:dyDescent="0.25">
      <c r="A29" s="2021" t="s">
        <v>1270</v>
      </c>
      <c r="B29" s="2022"/>
      <c r="C29" s="2023"/>
      <c r="D29" s="501" t="str">
        <f>IF(ISERR(ROUND(AVERAGE(D18:D27,D67:D96),2)),"",P15)</f>
        <v/>
      </c>
      <c r="E29" s="501" t="str">
        <f>IF(ISERR(ROUND(AVERAGE(E18:E27,E67:E96),2)),"",Q15)</f>
        <v/>
      </c>
      <c r="F29" s="501" t="str">
        <f>IF(ISERR(ROUND(AVERAGE(F18:F27,F67:F96),2)),"",R15)</f>
        <v/>
      </c>
      <c r="G29" s="501" t="str">
        <f>IF(ISERR(ROUND(AVERAGE(G18:G27,G67:G96),2)),"",S15)</f>
        <v/>
      </c>
      <c r="I29" s="696" t="s">
        <v>1141</v>
      </c>
      <c r="J29" s="705" t="s">
        <v>164</v>
      </c>
      <c r="K29" s="707" t="str">
        <f>IF(COUNTIF(K24:K28,"N")&gt;0,"N","Y")</f>
        <v>Y</v>
      </c>
      <c r="L29" s="707" t="str">
        <f>IF(COUNTIF(L24:L28,"N")&gt;0,"N","Y")</f>
        <v>Y</v>
      </c>
      <c r="O29" s="875" t="s">
        <v>1139</v>
      </c>
    </row>
    <row r="30" spans="1:19" x14ac:dyDescent="0.25">
      <c r="A30" s="831" t="str">
        <f>IF(COUNTA(C67:C96)&gt;0,"Please remember to submit the completed Table 2 if you have more than 10 members/divisions.","")</f>
        <v/>
      </c>
      <c r="C30" s="832"/>
      <c r="D30" s="832"/>
      <c r="E30" s="832"/>
      <c r="F30" s="832"/>
      <c r="G30" s="832"/>
      <c r="H30" s="832"/>
      <c r="I30" s="696" t="s">
        <v>1138</v>
      </c>
      <c r="J30" s="712"/>
      <c r="K30" s="712"/>
      <c r="L30" s="712"/>
      <c r="M30" s="712"/>
      <c r="O30" s="875" t="s">
        <v>1139</v>
      </c>
    </row>
    <row r="31" spans="1:19" ht="3.75" customHeight="1" x14ac:dyDescent="0.25">
      <c r="A31" s="92"/>
      <c r="B31" s="92"/>
      <c r="C31" s="92"/>
      <c r="O31" s="875" t="s">
        <v>1139</v>
      </c>
    </row>
    <row r="32" spans="1:19" ht="18.75" x14ac:dyDescent="0.25">
      <c r="A32" s="92"/>
      <c r="B32" s="2025" t="s">
        <v>373</v>
      </c>
      <c r="C32" s="2026"/>
      <c r="D32" s="2027"/>
      <c r="E32" s="2028" t="str">
        <f>IF(ISERR(ROUND(AVERAGE(D28:G28),2)),"",(ROUND(AVERAGE(D28:G28),2)))</f>
        <v/>
      </c>
      <c r="F32" s="2029"/>
      <c r="G32" s="2030"/>
      <c r="H32" s="92"/>
      <c r="I32" s="696" t="s">
        <v>1277</v>
      </c>
      <c r="J32" s="698"/>
      <c r="K32" s="698"/>
      <c r="L32" s="698"/>
      <c r="M32" s="698"/>
      <c r="N32" s="698"/>
      <c r="O32" s="875" t="s">
        <v>1139</v>
      </c>
      <c r="P32" s="699"/>
    </row>
    <row r="33" spans="1:21" ht="10.5" customHeight="1" x14ac:dyDescent="0.25">
      <c r="A33" s="479"/>
      <c r="B33" s="2005" t="s">
        <v>364</v>
      </c>
      <c r="C33" s="2006"/>
      <c r="D33" s="2007"/>
      <c r="E33" s="2011" t="str">
        <f>IF(OR(K29="N",E32=""),N26,IF(L29="Y",N24,N25))</f>
        <v>No Status</v>
      </c>
      <c r="F33" s="2012"/>
      <c r="G33" s="2013"/>
      <c r="H33" s="256"/>
      <c r="I33" s="709"/>
      <c r="J33" s="709"/>
      <c r="K33" s="709"/>
      <c r="L33" s="709"/>
      <c r="M33" s="709"/>
      <c r="N33" s="709"/>
      <c r="O33" s="875" t="s">
        <v>1139</v>
      </c>
      <c r="P33" s="709"/>
    </row>
    <row r="34" spans="1:21" ht="10.5" customHeight="1" x14ac:dyDescent="0.25">
      <c r="A34" s="479"/>
      <c r="B34" s="2008"/>
      <c r="C34" s="2009"/>
      <c r="D34" s="2010"/>
      <c r="E34" s="2014"/>
      <c r="F34" s="2015"/>
      <c r="G34" s="2016"/>
      <c r="H34" s="256"/>
      <c r="I34" s="710"/>
      <c r="J34" s="710"/>
      <c r="K34" s="710"/>
      <c r="L34" s="710"/>
      <c r="M34" s="710"/>
      <c r="N34" s="710"/>
      <c r="O34" s="875" t="s">
        <v>1139</v>
      </c>
      <c r="P34" s="710"/>
    </row>
    <row r="35" spans="1:21" ht="14.45" customHeight="1" x14ac:dyDescent="0.25">
      <c r="A35" s="92"/>
      <c r="B35" s="2003" t="s">
        <v>515</v>
      </c>
      <c r="C35" s="2003"/>
      <c r="D35" s="2003"/>
      <c r="E35" s="2003"/>
      <c r="F35" s="2003"/>
      <c r="G35" s="2003"/>
      <c r="H35" s="480"/>
      <c r="I35" s="711" t="s">
        <v>524</v>
      </c>
      <c r="J35" s="712"/>
      <c r="K35" s="712"/>
      <c r="L35" s="712"/>
      <c r="M35" s="712"/>
      <c r="O35" s="875" t="s">
        <v>1139</v>
      </c>
    </row>
    <row r="36" spans="1:21" ht="11.25" customHeight="1" x14ac:dyDescent="0.25">
      <c r="A36" s="92"/>
      <c r="B36" s="2004"/>
      <c r="C36" s="2004"/>
      <c r="D36" s="2004"/>
      <c r="E36" s="2004"/>
      <c r="F36" s="2004"/>
      <c r="G36" s="2004"/>
      <c r="H36" s="480"/>
      <c r="I36" s="712"/>
      <c r="J36" s="712"/>
      <c r="K36" s="712"/>
      <c r="L36" s="712"/>
      <c r="M36" s="712"/>
      <c r="O36" s="875" t="s">
        <v>1139</v>
      </c>
    </row>
    <row r="37" spans="1:21" ht="11.25" customHeight="1" x14ac:dyDescent="0.25">
      <c r="A37" s="92"/>
      <c r="B37" s="797"/>
      <c r="C37" s="797"/>
      <c r="D37" s="797"/>
      <c r="E37" s="797"/>
      <c r="F37" s="797"/>
      <c r="G37" s="797"/>
      <c r="H37" s="480"/>
      <c r="I37" s="712"/>
      <c r="J37" s="712"/>
      <c r="K37" s="712"/>
      <c r="L37" s="712"/>
      <c r="M37" s="712"/>
    </row>
    <row r="38" spans="1:21" s="2" customFormat="1" x14ac:dyDescent="0.2">
      <c r="A38" s="833" t="s">
        <v>1152</v>
      </c>
      <c r="B38" s="834"/>
      <c r="C38" s="835"/>
      <c r="D38" s="835"/>
      <c r="E38" s="835"/>
      <c r="F38" s="835"/>
      <c r="G38" s="835"/>
      <c r="H38" s="836"/>
      <c r="I38" s="736"/>
      <c r="J38" s="736"/>
      <c r="K38" s="736"/>
      <c r="L38" s="736"/>
      <c r="M38" s="7"/>
      <c r="N38" s="129"/>
      <c r="O38" s="731"/>
      <c r="P38" s="4"/>
      <c r="Q38" s="4"/>
      <c r="R38" s="4"/>
      <c r="S38" s="4"/>
      <c r="T38" s="4"/>
      <c r="U38" s="7"/>
    </row>
    <row r="39" spans="1:21" s="2" customFormat="1" ht="2.25" customHeight="1" x14ac:dyDescent="0.2">
      <c r="A39" s="837"/>
      <c r="B39" s="838"/>
      <c r="C39" s="736"/>
      <c r="D39" s="736"/>
      <c r="E39" s="736"/>
      <c r="F39" s="736"/>
      <c r="G39" s="736"/>
      <c r="H39" s="736"/>
      <c r="I39" s="736"/>
      <c r="J39" s="736"/>
      <c r="K39" s="736"/>
      <c r="L39" s="736"/>
      <c r="M39" s="7"/>
      <c r="N39" s="7"/>
      <c r="O39" s="8"/>
      <c r="P39" s="4"/>
      <c r="Q39" s="4"/>
      <c r="R39" s="4"/>
      <c r="S39" s="4"/>
      <c r="T39" s="4"/>
      <c r="U39" s="7"/>
    </row>
    <row r="40" spans="1:21" s="2" customFormat="1" ht="14.25" x14ac:dyDescent="0.2">
      <c r="A40" s="1449" t="s">
        <v>1237</v>
      </c>
      <c r="B40" s="1449"/>
      <c r="C40" s="1449"/>
      <c r="D40" s="1449"/>
      <c r="E40" s="1449"/>
      <c r="F40" s="1449"/>
      <c r="G40" s="1449"/>
      <c r="H40" s="1449"/>
      <c r="I40" s="737"/>
      <c r="J40" s="828" t="s">
        <v>1218</v>
      </c>
      <c r="K40" s="737"/>
      <c r="L40" s="737"/>
      <c r="M40" s="737"/>
      <c r="N40" s="737"/>
      <c r="O40" s="8"/>
      <c r="P40" s="4" t="s">
        <v>1153</v>
      </c>
      <c r="Q40" s="4"/>
      <c r="R40" s="4"/>
      <c r="S40" s="4"/>
      <c r="T40" s="4"/>
      <c r="U40" s="7"/>
    </row>
    <row r="41" spans="1:21" s="2" customFormat="1" ht="14.25" x14ac:dyDescent="0.2">
      <c r="A41" s="1449"/>
      <c r="B41" s="1449"/>
      <c r="C41" s="1449"/>
      <c r="D41" s="1449"/>
      <c r="E41" s="1449"/>
      <c r="F41" s="1449"/>
      <c r="G41" s="1449"/>
      <c r="H41" s="1449"/>
      <c r="I41" s="737"/>
      <c r="J41" s="737"/>
      <c r="K41" s="737"/>
      <c r="L41" s="737"/>
      <c r="M41" s="737"/>
      <c r="N41" s="737"/>
      <c r="O41" s="8"/>
      <c r="P41" s="4"/>
      <c r="Q41" s="4"/>
      <c r="R41" s="4"/>
      <c r="S41" s="4"/>
      <c r="T41" s="4"/>
      <c r="U41" s="7"/>
    </row>
    <row r="42" spans="1:21" s="2" customFormat="1" ht="9" customHeight="1" x14ac:dyDescent="0.2">
      <c r="A42" s="1449"/>
      <c r="B42" s="1449"/>
      <c r="C42" s="1449"/>
      <c r="D42" s="1449"/>
      <c r="E42" s="1449"/>
      <c r="F42" s="1449"/>
      <c r="G42" s="1449"/>
      <c r="H42" s="1449"/>
      <c r="I42" s="737"/>
      <c r="J42" s="737"/>
      <c r="K42" s="737"/>
      <c r="L42" s="737"/>
      <c r="M42" s="737"/>
      <c r="N42" s="737"/>
      <c r="O42" s="8"/>
      <c r="P42" s="4"/>
      <c r="Q42" s="4"/>
      <c r="R42" s="4"/>
      <c r="S42" s="4"/>
      <c r="T42" s="4"/>
      <c r="U42" s="7"/>
    </row>
    <row r="43" spans="1:21" s="2" customFormat="1" ht="14.25" x14ac:dyDescent="0.2">
      <c r="A43" s="1560" t="s">
        <v>1149</v>
      </c>
      <c r="B43" s="1560"/>
      <c r="C43" s="2017"/>
      <c r="D43" s="2017"/>
      <c r="E43" s="2017"/>
      <c r="F43" s="2017"/>
      <c r="G43" s="2017"/>
      <c r="H43" s="2017"/>
      <c r="I43" s="24"/>
      <c r="J43" s="24"/>
      <c r="K43" s="24"/>
      <c r="L43" s="24"/>
      <c r="M43" s="7"/>
      <c r="N43" s="7"/>
      <c r="O43" s="5"/>
      <c r="P43" s="4"/>
      <c r="Q43" s="4"/>
      <c r="R43" s="4"/>
      <c r="S43" s="4"/>
      <c r="T43" s="4"/>
      <c r="U43" s="7"/>
    </row>
    <row r="44" spans="1:21" s="2" customFormat="1" ht="14.25" x14ac:dyDescent="0.2">
      <c r="A44" s="1560"/>
      <c r="B44" s="1560"/>
      <c r="C44" s="1949"/>
      <c r="D44" s="1949"/>
      <c r="E44" s="1949"/>
      <c r="F44" s="1949"/>
      <c r="G44" s="1949"/>
      <c r="H44" s="1949"/>
      <c r="I44" s="24"/>
      <c r="M44" s="7"/>
      <c r="N44" s="7"/>
      <c r="O44" s="8"/>
      <c r="P44" s="4"/>
      <c r="Q44" s="4"/>
      <c r="R44" s="4"/>
      <c r="S44" s="4"/>
      <c r="T44" s="4"/>
      <c r="U44" s="7"/>
    </row>
    <row r="45" spans="1:21" s="2" customFormat="1" ht="14.25" x14ac:dyDescent="0.2">
      <c r="A45" s="129" t="s">
        <v>1151</v>
      </c>
      <c r="B45" s="129"/>
      <c r="C45" s="1947"/>
      <c r="D45" s="1947"/>
      <c r="E45" s="1947"/>
      <c r="F45" s="1947"/>
      <c r="G45" s="1947"/>
      <c r="H45" s="1947"/>
      <c r="I45" s="7"/>
      <c r="M45" s="7"/>
      <c r="N45" s="7"/>
      <c r="O45" s="8"/>
      <c r="P45" s="4"/>
      <c r="Q45" s="4"/>
      <c r="R45" s="4"/>
      <c r="S45" s="4"/>
      <c r="T45" s="4"/>
      <c r="U45" s="7"/>
    </row>
    <row r="46" spans="1:21" s="2" customFormat="1" ht="7.5" customHeight="1" x14ac:dyDescent="0.2">
      <c r="A46" s="308"/>
      <c r="B46" s="129"/>
      <c r="C46" s="7"/>
      <c r="D46" s="7"/>
      <c r="E46" s="7"/>
      <c r="F46" s="7"/>
      <c r="G46" s="7"/>
      <c r="H46" s="7"/>
      <c r="I46" s="7"/>
      <c r="J46" s="7"/>
      <c r="K46" s="7"/>
      <c r="L46" s="7"/>
      <c r="M46" s="7"/>
      <c r="N46" s="7"/>
      <c r="O46" s="8"/>
      <c r="P46" s="4"/>
      <c r="Q46" s="4"/>
      <c r="R46" s="4"/>
      <c r="S46" s="4"/>
      <c r="T46" s="4"/>
      <c r="U46" s="7"/>
    </row>
    <row r="47" spans="1:21" s="2" customFormat="1" ht="14.25" x14ac:dyDescent="0.2">
      <c r="A47" s="839" t="s">
        <v>1108</v>
      </c>
      <c r="B47" s="129"/>
      <c r="C47" s="7"/>
      <c r="D47" s="7"/>
      <c r="E47" s="7"/>
      <c r="F47" s="7"/>
      <c r="G47" s="7"/>
      <c r="H47" s="7"/>
      <c r="I47" s="7"/>
      <c r="J47" s="7"/>
      <c r="K47" s="7"/>
      <c r="L47" s="7"/>
      <c r="M47" s="7"/>
      <c r="N47" s="7"/>
      <c r="O47" s="8"/>
      <c r="P47" s="4"/>
      <c r="Q47" s="4"/>
      <c r="R47" s="4"/>
      <c r="S47" s="4"/>
      <c r="T47" s="4"/>
      <c r="U47" s="7"/>
    </row>
    <row r="48" spans="1:21" s="2" customFormat="1" ht="9" customHeight="1" x14ac:dyDescent="0.2">
      <c r="A48" s="840"/>
      <c r="B48" s="841"/>
      <c r="C48" s="840"/>
      <c r="D48" s="840"/>
      <c r="E48" s="840"/>
      <c r="F48" s="7"/>
      <c r="G48" s="7"/>
      <c r="H48" s="7"/>
      <c r="I48" s="7"/>
      <c r="J48" s="7"/>
      <c r="K48" s="7"/>
      <c r="L48" s="7"/>
      <c r="M48" s="7"/>
      <c r="N48" s="7"/>
      <c r="O48" s="8"/>
      <c r="P48" s="4"/>
      <c r="Q48" s="4"/>
      <c r="R48" s="4"/>
      <c r="S48" s="4"/>
      <c r="T48" s="4"/>
      <c r="U48" s="7"/>
    </row>
    <row r="49" spans="1:21" s="2" customFormat="1" x14ac:dyDescent="0.2">
      <c r="A49" s="833" t="s">
        <v>1240</v>
      </c>
      <c r="B49" s="842"/>
      <c r="C49" s="738"/>
      <c r="D49" s="738"/>
      <c r="E49" s="738"/>
      <c r="F49" s="738"/>
      <c r="G49" s="738"/>
      <c r="H49" s="843"/>
      <c r="I49" s="7"/>
      <c r="J49" s="7"/>
      <c r="K49" s="7"/>
      <c r="L49" s="7"/>
      <c r="M49" s="7"/>
      <c r="N49" s="7"/>
      <c r="O49" s="8"/>
      <c r="P49" s="4"/>
      <c r="Q49" s="4"/>
      <c r="R49" s="4"/>
      <c r="S49" s="4"/>
      <c r="T49" s="4"/>
      <c r="U49" s="7"/>
    </row>
    <row r="50" spans="1:21" s="2" customFormat="1" ht="14.25" x14ac:dyDescent="0.2">
      <c r="A50" s="2031" t="s">
        <v>1279</v>
      </c>
      <c r="B50" s="2031"/>
      <c r="C50" s="2031"/>
      <c r="D50" s="2031"/>
      <c r="E50" s="2031"/>
      <c r="F50" s="2031"/>
      <c r="G50" s="2031"/>
      <c r="H50" s="2031"/>
      <c r="I50" s="7"/>
      <c r="J50" s="7"/>
      <c r="K50" s="7"/>
      <c r="L50" s="7"/>
      <c r="M50" s="7"/>
      <c r="N50" s="7"/>
      <c r="O50" s="8"/>
      <c r="P50" s="4"/>
      <c r="Q50" s="4"/>
      <c r="R50" s="4"/>
      <c r="S50" s="4"/>
      <c r="T50" s="4"/>
      <c r="U50" s="7"/>
    </row>
    <row r="51" spans="1:21" s="2" customFormat="1" ht="14.25" x14ac:dyDescent="0.2">
      <c r="A51" s="2032"/>
      <c r="B51" s="2032"/>
      <c r="C51" s="2032"/>
      <c r="D51" s="2032"/>
      <c r="E51" s="2032"/>
      <c r="F51" s="2032"/>
      <c r="G51" s="2032"/>
      <c r="H51" s="2032"/>
      <c r="I51" s="7"/>
      <c r="J51" s="7"/>
      <c r="K51" s="7"/>
      <c r="L51" s="7"/>
      <c r="M51" s="7"/>
      <c r="N51" s="7"/>
      <c r="O51" s="8"/>
      <c r="P51" s="4"/>
      <c r="Q51" s="4"/>
      <c r="R51" s="4"/>
      <c r="S51" s="4"/>
      <c r="T51" s="4"/>
      <c r="U51" s="7"/>
    </row>
    <row r="52" spans="1:21" s="2" customFormat="1" ht="13.5" customHeight="1" x14ac:dyDescent="0.2">
      <c r="A52" s="874"/>
      <c r="B52" s="129"/>
      <c r="C52" s="7"/>
      <c r="D52" s="7"/>
      <c r="E52" s="7"/>
      <c r="F52" s="7"/>
      <c r="G52" s="7"/>
      <c r="H52" s="7"/>
      <c r="I52" s="7"/>
      <c r="J52" s="7"/>
      <c r="K52" s="7"/>
      <c r="L52" s="7"/>
      <c r="M52" s="7"/>
      <c r="N52" s="7"/>
      <c r="O52" s="8"/>
      <c r="P52" s="4"/>
      <c r="Q52" s="4"/>
      <c r="R52" s="4"/>
      <c r="S52" s="4"/>
      <c r="T52" s="4"/>
      <c r="U52" s="7"/>
    </row>
    <row r="53" spans="1:21" s="2" customFormat="1" ht="14.25" x14ac:dyDescent="0.2">
      <c r="A53" s="1449" t="s">
        <v>1228</v>
      </c>
      <c r="B53" s="1449"/>
      <c r="C53" s="1449"/>
      <c r="D53" s="1449"/>
      <c r="E53" s="1449"/>
      <c r="F53" s="1449"/>
      <c r="G53" s="1449"/>
      <c r="H53" s="1449"/>
      <c r="I53" s="737"/>
      <c r="J53" s="737"/>
      <c r="K53" s="737"/>
      <c r="L53" s="737"/>
      <c r="M53" s="737"/>
      <c r="N53" s="737"/>
      <c r="O53" s="8"/>
      <c r="P53" s="4"/>
      <c r="Q53" s="4"/>
      <c r="R53" s="4"/>
      <c r="S53" s="4"/>
      <c r="T53" s="4"/>
      <c r="U53" s="7"/>
    </row>
    <row r="54" spans="1:21" s="2" customFormat="1" ht="48" customHeight="1" x14ac:dyDescent="0.2">
      <c r="A54" s="1449"/>
      <c r="B54" s="1449"/>
      <c r="C54" s="1449"/>
      <c r="D54" s="1449"/>
      <c r="E54" s="1449"/>
      <c r="F54" s="1449"/>
      <c r="G54" s="1449"/>
      <c r="H54" s="1449"/>
      <c r="I54" s="806"/>
      <c r="J54" s="737"/>
      <c r="K54" s="737"/>
      <c r="L54" s="737"/>
      <c r="M54" s="737"/>
      <c r="N54" s="737"/>
      <c r="O54" s="8"/>
      <c r="P54" s="4"/>
      <c r="Q54" s="4"/>
      <c r="R54" s="4"/>
      <c r="S54" s="4"/>
      <c r="T54" s="4"/>
      <c r="U54" s="7"/>
    </row>
    <row r="55" spans="1:21" s="2" customFormat="1" ht="6.75" customHeight="1" x14ac:dyDescent="0.2">
      <c r="A55" s="308"/>
      <c r="B55" s="129"/>
      <c r="C55" s="7"/>
      <c r="D55" s="7"/>
      <c r="E55" s="7"/>
      <c r="F55" s="7"/>
      <c r="G55" s="7"/>
      <c r="H55" s="7"/>
      <c r="I55" s="7"/>
      <c r="J55" s="7"/>
      <c r="K55" s="7"/>
      <c r="L55" s="7"/>
      <c r="M55" s="7"/>
      <c r="N55" s="7"/>
      <c r="O55" s="8"/>
      <c r="P55" s="4"/>
      <c r="Q55" s="4"/>
      <c r="R55" s="4"/>
      <c r="S55" s="4"/>
      <c r="T55" s="4"/>
      <c r="U55" s="7"/>
    </row>
    <row r="56" spans="1:21" s="2" customFormat="1" ht="14.25" x14ac:dyDescent="0.2">
      <c r="A56" s="1560" t="s">
        <v>1150</v>
      </c>
      <c r="B56" s="1560"/>
      <c r="C56" s="2017" t="s">
        <v>1110</v>
      </c>
      <c r="D56" s="2017"/>
      <c r="E56" s="2017"/>
      <c r="F56" s="2017"/>
      <c r="G56" s="2017"/>
      <c r="H56" s="2017"/>
      <c r="I56" s="24"/>
      <c r="J56" s="24"/>
      <c r="K56" s="24"/>
      <c r="L56" s="24"/>
      <c r="M56" s="7"/>
      <c r="N56" s="7"/>
      <c r="O56" s="8"/>
      <c r="P56" s="4"/>
      <c r="Q56" s="4"/>
      <c r="R56" s="4"/>
      <c r="S56" s="4"/>
      <c r="T56" s="4"/>
      <c r="U56" s="7"/>
    </row>
    <row r="57" spans="1:21" s="2" customFormat="1" ht="14.25" x14ac:dyDescent="0.2">
      <c r="A57" s="1560"/>
      <c r="B57" s="1560"/>
      <c r="C57" s="1949"/>
      <c r="D57" s="1949"/>
      <c r="E57" s="1949"/>
      <c r="F57" s="1949"/>
      <c r="G57" s="1949"/>
      <c r="H57" s="1949"/>
      <c r="I57" s="24"/>
      <c r="J57" s="24"/>
      <c r="K57" s="24"/>
      <c r="L57" s="24"/>
      <c r="M57" s="7"/>
      <c r="N57" s="7"/>
      <c r="O57" s="8"/>
      <c r="P57" s="4"/>
      <c r="Q57" s="4"/>
      <c r="R57" s="4"/>
      <c r="S57" s="4"/>
      <c r="T57" s="4"/>
      <c r="U57" s="7"/>
    </row>
    <row r="58" spans="1:21" s="2" customFormat="1" ht="14.25" x14ac:dyDescent="0.2">
      <c r="A58" s="129" t="s">
        <v>1109</v>
      </c>
      <c r="B58" s="129"/>
      <c r="C58" s="857"/>
      <c r="D58" s="857"/>
      <c r="E58" s="857"/>
      <c r="F58" s="857"/>
      <c r="G58" s="857"/>
      <c r="H58" s="857"/>
      <c r="I58" s="7"/>
      <c r="J58" s="7"/>
      <c r="K58" s="7"/>
      <c r="L58" s="7"/>
      <c r="M58" s="7"/>
      <c r="N58" s="7"/>
      <c r="O58" s="8"/>
      <c r="P58" s="4"/>
      <c r="Q58" s="4"/>
      <c r="R58" s="4"/>
      <c r="S58" s="4"/>
      <c r="T58" s="4"/>
      <c r="U58" s="7"/>
    </row>
    <row r="59" spans="1:21" s="2" customFormat="1" ht="14.25" x14ac:dyDescent="0.2">
      <c r="A59" s="129"/>
      <c r="B59" s="129"/>
      <c r="C59" s="308"/>
      <c r="D59" s="308"/>
      <c r="E59" s="308"/>
      <c r="F59" s="308"/>
      <c r="G59" s="308"/>
      <c r="H59" s="308"/>
      <c r="I59" s="7"/>
      <c r="J59" s="7"/>
      <c r="K59" s="7"/>
      <c r="L59" s="7"/>
      <c r="M59" s="7"/>
      <c r="N59" s="7"/>
      <c r="O59" s="8"/>
      <c r="P59" s="4"/>
      <c r="Q59" s="4"/>
      <c r="R59" s="4"/>
      <c r="S59" s="4"/>
      <c r="T59" s="4"/>
      <c r="U59" s="7"/>
    </row>
    <row r="60" spans="1:21" x14ac:dyDescent="0.25">
      <c r="A60" s="832"/>
      <c r="O60" s="875" t="s">
        <v>1139</v>
      </c>
    </row>
    <row r="61" spans="1:21" x14ac:dyDescent="0.25">
      <c r="A61" s="92"/>
      <c r="B61" s="92"/>
      <c r="C61" s="92"/>
      <c r="D61" s="92"/>
      <c r="E61" s="92"/>
      <c r="F61" s="92"/>
      <c r="G61" s="92"/>
      <c r="H61" s="92"/>
      <c r="N61" s="708"/>
      <c r="O61" s="875" t="s">
        <v>1139</v>
      </c>
    </row>
    <row r="62" spans="1:21" x14ac:dyDescent="0.25">
      <c r="A62" s="92"/>
      <c r="B62" s="797"/>
      <c r="C62" s="797"/>
      <c r="D62" s="797"/>
      <c r="E62" s="797"/>
      <c r="F62" s="797"/>
      <c r="G62" s="797"/>
      <c r="H62" s="480"/>
      <c r="I62" s="712"/>
      <c r="J62" s="712"/>
      <c r="K62" s="712"/>
      <c r="L62" s="712"/>
      <c r="M62" s="712"/>
      <c r="O62" s="875" t="s">
        <v>1139</v>
      </c>
    </row>
    <row r="63" spans="1:21" x14ac:dyDescent="0.25">
      <c r="A63" s="2024" t="str">
        <f>IF(ISTEXT(D6),CONCATENATE(D6," (",D7,")"),"")</f>
        <v/>
      </c>
      <c r="B63" s="2024"/>
      <c r="C63" s="2024"/>
      <c r="D63" s="2024"/>
      <c r="E63" s="2024"/>
      <c r="F63" s="2024"/>
      <c r="G63" s="797"/>
      <c r="H63" s="480"/>
      <c r="I63" s="712" t="s">
        <v>1120</v>
      </c>
      <c r="J63" s="712"/>
      <c r="K63" s="712"/>
      <c r="L63" s="712"/>
      <c r="M63" s="712"/>
      <c r="O63" s="875" t="s">
        <v>1139</v>
      </c>
    </row>
    <row r="64" spans="1:21" ht="29.25" customHeight="1" x14ac:dyDescent="0.25">
      <c r="A64" s="1997" t="s">
        <v>1235</v>
      </c>
      <c r="B64" s="1997"/>
      <c r="C64" s="1997"/>
      <c r="D64" s="1997"/>
      <c r="E64" s="1997"/>
      <c r="F64" s="1997"/>
      <c r="G64" s="1997"/>
      <c r="H64" s="1997"/>
      <c r="O64" s="875" t="s">
        <v>1139</v>
      </c>
    </row>
    <row r="65" spans="1:19" ht="29.25" customHeight="1" x14ac:dyDescent="0.25">
      <c r="A65" s="1999" t="s">
        <v>369</v>
      </c>
      <c r="B65" s="1999" t="s">
        <v>1111</v>
      </c>
      <c r="C65" s="1999" t="s">
        <v>370</v>
      </c>
      <c r="D65" s="1999" t="s">
        <v>366</v>
      </c>
      <c r="E65" s="2018" t="s">
        <v>367</v>
      </c>
      <c r="F65" s="2019"/>
      <c r="G65" s="1999" t="s">
        <v>368</v>
      </c>
      <c r="H65" s="2001" t="s">
        <v>1236</v>
      </c>
      <c r="O65" s="875" t="s">
        <v>1139</v>
      </c>
    </row>
    <row r="66" spans="1:19" ht="65.25" customHeight="1" x14ac:dyDescent="0.25">
      <c r="A66" s="2000"/>
      <c r="B66" s="2000"/>
      <c r="C66" s="2000"/>
      <c r="D66" s="2000"/>
      <c r="E66" s="726" t="s">
        <v>371</v>
      </c>
      <c r="F66" s="727" t="s">
        <v>372</v>
      </c>
      <c r="G66" s="2000"/>
      <c r="H66" s="2002"/>
      <c r="O66" s="875" t="s">
        <v>1139</v>
      </c>
    </row>
    <row r="67" spans="1:19" x14ac:dyDescent="0.25">
      <c r="A67" s="499"/>
      <c r="B67" s="500"/>
      <c r="C67" s="500"/>
      <c r="D67" s="498"/>
      <c r="E67" s="498"/>
      <c r="F67" s="693"/>
      <c r="G67" s="693"/>
      <c r="H67" s="729" t="str">
        <f>IF(AND(O67=TRUE,ISBLANK(D67)),"Check selection","")</f>
        <v/>
      </c>
      <c r="O67" s="879" t="b">
        <v>0</v>
      </c>
      <c r="P67" s="724" t="str">
        <f t="shared" ref="P67:P96" si="6">IF($O67=TRUE,D67,"")</f>
        <v/>
      </c>
      <c r="Q67" s="724" t="str">
        <f t="shared" ref="Q67:Q96" si="7">IF($O67=TRUE,E67,"")</f>
        <v/>
      </c>
      <c r="R67" s="724" t="str">
        <f t="shared" ref="R67:R96" si="8">IF($O67=TRUE,F67,"")</f>
        <v/>
      </c>
      <c r="S67" s="724" t="str">
        <f t="shared" ref="S67:S96" si="9">IF($O67=TRUE,G67,"")</f>
        <v/>
      </c>
    </row>
    <row r="68" spans="1:19" x14ac:dyDescent="0.25">
      <c r="A68" s="499"/>
      <c r="B68" s="500"/>
      <c r="C68" s="500"/>
      <c r="D68" s="498"/>
      <c r="E68" s="498"/>
      <c r="F68" s="693"/>
      <c r="G68" s="693"/>
      <c r="H68" s="729" t="str">
        <f t="shared" ref="H68:H96" si="10">IF(AND(O68=TRUE,ISBLANK(D68)),"Check selection","")</f>
        <v/>
      </c>
      <c r="O68" s="879" t="b">
        <v>0</v>
      </c>
      <c r="P68" s="724" t="str">
        <f t="shared" si="6"/>
        <v/>
      </c>
      <c r="Q68" s="724" t="str">
        <f t="shared" si="7"/>
        <v/>
      </c>
      <c r="R68" s="724" t="str">
        <f t="shared" si="8"/>
        <v/>
      </c>
      <c r="S68" s="724" t="str">
        <f t="shared" si="9"/>
        <v/>
      </c>
    </row>
    <row r="69" spans="1:19" x14ac:dyDescent="0.25">
      <c r="A69" s="499"/>
      <c r="B69" s="500"/>
      <c r="C69" s="500"/>
      <c r="D69" s="498"/>
      <c r="E69" s="498"/>
      <c r="F69" s="693"/>
      <c r="G69" s="693"/>
      <c r="H69" s="729" t="str">
        <f t="shared" si="10"/>
        <v/>
      </c>
      <c r="O69" s="879" t="b">
        <v>0</v>
      </c>
      <c r="P69" s="724" t="str">
        <f t="shared" si="6"/>
        <v/>
      </c>
      <c r="Q69" s="724" t="str">
        <f t="shared" si="7"/>
        <v/>
      </c>
      <c r="R69" s="724" t="str">
        <f t="shared" si="8"/>
        <v/>
      </c>
      <c r="S69" s="724" t="str">
        <f t="shared" si="9"/>
        <v/>
      </c>
    </row>
    <row r="70" spans="1:19" x14ac:dyDescent="0.25">
      <c r="A70" s="499"/>
      <c r="B70" s="500"/>
      <c r="C70" s="500"/>
      <c r="D70" s="498"/>
      <c r="E70" s="498"/>
      <c r="F70" s="693"/>
      <c r="G70" s="693"/>
      <c r="H70" s="729" t="str">
        <f t="shared" si="10"/>
        <v/>
      </c>
      <c r="O70" s="879" t="b">
        <v>0</v>
      </c>
      <c r="P70" s="724" t="str">
        <f t="shared" si="6"/>
        <v/>
      </c>
      <c r="Q70" s="724" t="str">
        <f t="shared" si="7"/>
        <v/>
      </c>
      <c r="R70" s="724" t="str">
        <f t="shared" si="8"/>
        <v/>
      </c>
      <c r="S70" s="724" t="str">
        <f t="shared" si="9"/>
        <v/>
      </c>
    </row>
    <row r="71" spans="1:19" x14ac:dyDescent="0.25">
      <c r="A71" s="499"/>
      <c r="B71" s="500"/>
      <c r="C71" s="500"/>
      <c r="D71" s="498"/>
      <c r="E71" s="498"/>
      <c r="F71" s="693"/>
      <c r="G71" s="693"/>
      <c r="H71" s="729" t="str">
        <f t="shared" si="10"/>
        <v/>
      </c>
      <c r="O71" s="879" t="b">
        <v>0</v>
      </c>
      <c r="P71" s="724" t="str">
        <f t="shared" si="6"/>
        <v/>
      </c>
      <c r="Q71" s="724" t="str">
        <f t="shared" si="7"/>
        <v/>
      </c>
      <c r="R71" s="724" t="str">
        <f t="shared" si="8"/>
        <v/>
      </c>
      <c r="S71" s="724" t="str">
        <f t="shared" si="9"/>
        <v/>
      </c>
    </row>
    <row r="72" spans="1:19" x14ac:dyDescent="0.25">
      <c r="A72" s="499"/>
      <c r="B72" s="500"/>
      <c r="C72" s="500"/>
      <c r="D72" s="498"/>
      <c r="E72" s="498"/>
      <c r="F72" s="693"/>
      <c r="G72" s="693"/>
      <c r="H72" s="729" t="str">
        <f t="shared" si="10"/>
        <v/>
      </c>
      <c r="O72" s="879" t="b">
        <v>0</v>
      </c>
      <c r="P72" s="724" t="str">
        <f t="shared" si="6"/>
        <v/>
      </c>
      <c r="Q72" s="724" t="str">
        <f t="shared" si="7"/>
        <v/>
      </c>
      <c r="R72" s="724" t="str">
        <f t="shared" si="8"/>
        <v/>
      </c>
      <c r="S72" s="724" t="str">
        <f t="shared" si="9"/>
        <v/>
      </c>
    </row>
    <row r="73" spans="1:19" x14ac:dyDescent="0.25">
      <c r="A73" s="499"/>
      <c r="B73" s="500"/>
      <c r="C73" s="500"/>
      <c r="D73" s="498"/>
      <c r="E73" s="498"/>
      <c r="F73" s="693"/>
      <c r="G73" s="693"/>
      <c r="H73" s="729" t="str">
        <f t="shared" si="10"/>
        <v/>
      </c>
      <c r="O73" s="879" t="b">
        <v>0</v>
      </c>
      <c r="P73" s="724" t="str">
        <f t="shared" si="6"/>
        <v/>
      </c>
      <c r="Q73" s="724" t="str">
        <f t="shared" si="7"/>
        <v/>
      </c>
      <c r="R73" s="724" t="str">
        <f t="shared" si="8"/>
        <v/>
      </c>
      <c r="S73" s="724" t="str">
        <f t="shared" si="9"/>
        <v/>
      </c>
    </row>
    <row r="74" spans="1:19" x14ac:dyDescent="0.25">
      <c r="A74" s="499"/>
      <c r="B74" s="500"/>
      <c r="C74" s="500"/>
      <c r="D74" s="498"/>
      <c r="E74" s="498"/>
      <c r="F74" s="693"/>
      <c r="G74" s="693"/>
      <c r="H74" s="729" t="str">
        <f t="shared" si="10"/>
        <v/>
      </c>
      <c r="O74" s="879" t="b">
        <v>0</v>
      </c>
      <c r="P74" s="724" t="str">
        <f t="shared" si="6"/>
        <v/>
      </c>
      <c r="Q74" s="724" t="str">
        <f t="shared" si="7"/>
        <v/>
      </c>
      <c r="R74" s="724" t="str">
        <f t="shared" si="8"/>
        <v/>
      </c>
      <c r="S74" s="724" t="str">
        <f t="shared" si="9"/>
        <v/>
      </c>
    </row>
    <row r="75" spans="1:19" x14ac:dyDescent="0.25">
      <c r="A75" s="499"/>
      <c r="B75" s="500"/>
      <c r="C75" s="500"/>
      <c r="D75" s="498"/>
      <c r="E75" s="498"/>
      <c r="F75" s="693"/>
      <c r="G75" s="693"/>
      <c r="H75" s="729" t="str">
        <f t="shared" si="10"/>
        <v/>
      </c>
      <c r="O75" s="879" t="b">
        <v>0</v>
      </c>
      <c r="P75" s="724" t="str">
        <f t="shared" si="6"/>
        <v/>
      </c>
      <c r="Q75" s="724" t="str">
        <f t="shared" si="7"/>
        <v/>
      </c>
      <c r="R75" s="724" t="str">
        <f t="shared" si="8"/>
        <v/>
      </c>
      <c r="S75" s="724" t="str">
        <f t="shared" si="9"/>
        <v/>
      </c>
    </row>
    <row r="76" spans="1:19" x14ac:dyDescent="0.25">
      <c r="A76" s="499"/>
      <c r="B76" s="500"/>
      <c r="C76" s="500"/>
      <c r="D76" s="498"/>
      <c r="E76" s="498"/>
      <c r="F76" s="693"/>
      <c r="G76" s="693"/>
      <c r="H76" s="729" t="str">
        <f t="shared" si="10"/>
        <v/>
      </c>
      <c r="O76" s="879" t="b">
        <v>0</v>
      </c>
      <c r="P76" s="724" t="str">
        <f t="shared" si="6"/>
        <v/>
      </c>
      <c r="Q76" s="724" t="str">
        <f t="shared" si="7"/>
        <v/>
      </c>
      <c r="R76" s="724" t="str">
        <f t="shared" si="8"/>
        <v/>
      </c>
      <c r="S76" s="724" t="str">
        <f t="shared" si="9"/>
        <v/>
      </c>
    </row>
    <row r="77" spans="1:19" x14ac:dyDescent="0.25">
      <c r="A77" s="499"/>
      <c r="B77" s="500"/>
      <c r="C77" s="500"/>
      <c r="D77" s="498"/>
      <c r="E77" s="498"/>
      <c r="F77" s="693"/>
      <c r="G77" s="693"/>
      <c r="H77" s="729" t="str">
        <f t="shared" si="10"/>
        <v/>
      </c>
      <c r="O77" s="879" t="b">
        <v>0</v>
      </c>
      <c r="P77" s="724" t="str">
        <f t="shared" si="6"/>
        <v/>
      </c>
      <c r="Q77" s="724" t="str">
        <f t="shared" si="7"/>
        <v/>
      </c>
      <c r="R77" s="724" t="str">
        <f t="shared" si="8"/>
        <v/>
      </c>
      <c r="S77" s="724" t="str">
        <f t="shared" si="9"/>
        <v/>
      </c>
    </row>
    <row r="78" spans="1:19" x14ac:dyDescent="0.25">
      <c r="A78" s="499"/>
      <c r="B78" s="500"/>
      <c r="C78" s="500"/>
      <c r="D78" s="498"/>
      <c r="E78" s="498"/>
      <c r="F78" s="693"/>
      <c r="G78" s="693"/>
      <c r="H78" s="729" t="str">
        <f t="shared" si="10"/>
        <v/>
      </c>
      <c r="O78" s="879" t="b">
        <v>0</v>
      </c>
      <c r="P78" s="724" t="str">
        <f t="shared" si="6"/>
        <v/>
      </c>
      <c r="Q78" s="724" t="str">
        <f t="shared" si="7"/>
        <v/>
      </c>
      <c r="R78" s="724" t="str">
        <f t="shared" si="8"/>
        <v/>
      </c>
      <c r="S78" s="724" t="str">
        <f t="shared" si="9"/>
        <v/>
      </c>
    </row>
    <row r="79" spans="1:19" x14ac:dyDescent="0.25">
      <c r="A79" s="499"/>
      <c r="B79" s="500"/>
      <c r="C79" s="500"/>
      <c r="D79" s="498"/>
      <c r="E79" s="498"/>
      <c r="F79" s="693"/>
      <c r="G79" s="693"/>
      <c r="H79" s="729" t="str">
        <f t="shared" si="10"/>
        <v/>
      </c>
      <c r="O79" s="879" t="b">
        <v>0</v>
      </c>
      <c r="P79" s="724" t="str">
        <f t="shared" si="6"/>
        <v/>
      </c>
      <c r="Q79" s="724" t="str">
        <f t="shared" si="7"/>
        <v/>
      </c>
      <c r="R79" s="724" t="str">
        <f t="shared" si="8"/>
        <v/>
      </c>
      <c r="S79" s="724" t="str">
        <f t="shared" si="9"/>
        <v/>
      </c>
    </row>
    <row r="80" spans="1:19" x14ac:dyDescent="0.25">
      <c r="A80" s="499"/>
      <c r="B80" s="500"/>
      <c r="C80" s="500"/>
      <c r="D80" s="498"/>
      <c r="E80" s="498"/>
      <c r="F80" s="693"/>
      <c r="G80" s="693"/>
      <c r="H80" s="729" t="str">
        <f t="shared" si="10"/>
        <v/>
      </c>
      <c r="O80" s="879" t="b">
        <v>0</v>
      </c>
      <c r="P80" s="724" t="str">
        <f t="shared" si="6"/>
        <v/>
      </c>
      <c r="Q80" s="724" t="str">
        <f t="shared" si="7"/>
        <v/>
      </c>
      <c r="R80" s="724" t="str">
        <f t="shared" si="8"/>
        <v/>
      </c>
      <c r="S80" s="724" t="str">
        <f t="shared" si="9"/>
        <v/>
      </c>
    </row>
    <row r="81" spans="1:19" x14ac:dyDescent="0.25">
      <c r="A81" s="499"/>
      <c r="B81" s="500"/>
      <c r="C81" s="500"/>
      <c r="D81" s="498"/>
      <c r="E81" s="498"/>
      <c r="F81" s="693"/>
      <c r="G81" s="693"/>
      <c r="H81" s="729" t="str">
        <f t="shared" si="10"/>
        <v/>
      </c>
      <c r="O81" s="879" t="b">
        <v>0</v>
      </c>
      <c r="P81" s="724" t="str">
        <f t="shared" si="6"/>
        <v/>
      </c>
      <c r="Q81" s="724" t="str">
        <f t="shared" si="7"/>
        <v/>
      </c>
      <c r="R81" s="724" t="str">
        <f t="shared" si="8"/>
        <v/>
      </c>
      <c r="S81" s="724" t="str">
        <f t="shared" si="9"/>
        <v/>
      </c>
    </row>
    <row r="82" spans="1:19" x14ac:dyDescent="0.25">
      <c r="A82" s="499"/>
      <c r="B82" s="500"/>
      <c r="C82" s="500"/>
      <c r="D82" s="498"/>
      <c r="E82" s="498"/>
      <c r="F82" s="693"/>
      <c r="G82" s="693"/>
      <c r="H82" s="729" t="str">
        <f t="shared" si="10"/>
        <v/>
      </c>
      <c r="O82" s="879" t="b">
        <v>0</v>
      </c>
      <c r="P82" s="724" t="str">
        <f t="shared" si="6"/>
        <v/>
      </c>
      <c r="Q82" s="724" t="str">
        <f t="shared" si="7"/>
        <v/>
      </c>
      <c r="R82" s="724" t="str">
        <f t="shared" si="8"/>
        <v/>
      </c>
      <c r="S82" s="724" t="str">
        <f t="shared" si="9"/>
        <v/>
      </c>
    </row>
    <row r="83" spans="1:19" x14ac:dyDescent="0.25">
      <c r="A83" s="499"/>
      <c r="B83" s="500"/>
      <c r="C83" s="500"/>
      <c r="D83" s="498"/>
      <c r="E83" s="498"/>
      <c r="F83" s="693"/>
      <c r="G83" s="693"/>
      <c r="H83" s="729" t="str">
        <f t="shared" si="10"/>
        <v/>
      </c>
      <c r="O83" s="879" t="b">
        <v>0</v>
      </c>
      <c r="P83" s="724" t="str">
        <f t="shared" si="6"/>
        <v/>
      </c>
      <c r="Q83" s="724" t="str">
        <f t="shared" si="7"/>
        <v/>
      </c>
      <c r="R83" s="724" t="str">
        <f t="shared" si="8"/>
        <v/>
      </c>
      <c r="S83" s="724" t="str">
        <f t="shared" si="9"/>
        <v/>
      </c>
    </row>
    <row r="84" spans="1:19" x14ac:dyDescent="0.25">
      <c r="A84" s="499"/>
      <c r="B84" s="500"/>
      <c r="C84" s="500"/>
      <c r="D84" s="498"/>
      <c r="E84" s="498"/>
      <c r="F84" s="693"/>
      <c r="G84" s="693"/>
      <c r="H84" s="729" t="str">
        <f t="shared" si="10"/>
        <v/>
      </c>
      <c r="O84" s="879" t="b">
        <v>0</v>
      </c>
      <c r="P84" s="724" t="str">
        <f t="shared" si="6"/>
        <v/>
      </c>
      <c r="Q84" s="724" t="str">
        <f t="shared" si="7"/>
        <v/>
      </c>
      <c r="R84" s="724" t="str">
        <f t="shared" si="8"/>
        <v/>
      </c>
      <c r="S84" s="724" t="str">
        <f t="shared" si="9"/>
        <v/>
      </c>
    </row>
    <row r="85" spans="1:19" x14ac:dyDescent="0.25">
      <c r="A85" s="499"/>
      <c r="B85" s="500"/>
      <c r="C85" s="500"/>
      <c r="D85" s="498"/>
      <c r="E85" s="498"/>
      <c r="F85" s="693"/>
      <c r="G85" s="693"/>
      <c r="H85" s="729" t="str">
        <f t="shared" si="10"/>
        <v/>
      </c>
      <c r="O85" s="879" t="b">
        <v>0</v>
      </c>
      <c r="P85" s="724" t="str">
        <f t="shared" si="6"/>
        <v/>
      </c>
      <c r="Q85" s="724" t="str">
        <f t="shared" si="7"/>
        <v/>
      </c>
      <c r="R85" s="724" t="str">
        <f t="shared" si="8"/>
        <v/>
      </c>
      <c r="S85" s="724" t="str">
        <f t="shared" si="9"/>
        <v/>
      </c>
    </row>
    <row r="86" spans="1:19" x14ac:dyDescent="0.25">
      <c r="A86" s="499"/>
      <c r="B86" s="500"/>
      <c r="C86" s="500"/>
      <c r="D86" s="498"/>
      <c r="E86" s="498"/>
      <c r="F86" s="693"/>
      <c r="G86" s="693"/>
      <c r="H86" s="729" t="str">
        <f t="shared" si="10"/>
        <v/>
      </c>
      <c r="O86" s="879" t="b">
        <v>0</v>
      </c>
      <c r="P86" s="724" t="str">
        <f t="shared" si="6"/>
        <v/>
      </c>
      <c r="Q86" s="724" t="str">
        <f t="shared" si="7"/>
        <v/>
      </c>
      <c r="R86" s="724" t="str">
        <f t="shared" si="8"/>
        <v/>
      </c>
      <c r="S86" s="724" t="str">
        <f t="shared" si="9"/>
        <v/>
      </c>
    </row>
    <row r="87" spans="1:19" x14ac:dyDescent="0.25">
      <c r="A87" s="499"/>
      <c r="B87" s="500"/>
      <c r="C87" s="500"/>
      <c r="D87" s="498"/>
      <c r="E87" s="498"/>
      <c r="F87" s="693"/>
      <c r="G87" s="693"/>
      <c r="H87" s="729" t="str">
        <f t="shared" si="10"/>
        <v/>
      </c>
      <c r="O87" s="879" t="b">
        <v>0</v>
      </c>
      <c r="P87" s="724" t="str">
        <f t="shared" si="6"/>
        <v/>
      </c>
      <c r="Q87" s="724" t="str">
        <f t="shared" si="7"/>
        <v/>
      </c>
      <c r="R87" s="724" t="str">
        <f t="shared" si="8"/>
        <v/>
      </c>
      <c r="S87" s="724" t="str">
        <f t="shared" si="9"/>
        <v/>
      </c>
    </row>
    <row r="88" spans="1:19" x14ac:dyDescent="0.25">
      <c r="A88" s="499"/>
      <c r="B88" s="500"/>
      <c r="C88" s="500"/>
      <c r="D88" s="498"/>
      <c r="E88" s="498"/>
      <c r="F88" s="693"/>
      <c r="G88" s="693"/>
      <c r="H88" s="729" t="str">
        <f t="shared" si="10"/>
        <v/>
      </c>
      <c r="O88" s="879" t="b">
        <v>0</v>
      </c>
      <c r="P88" s="724" t="str">
        <f t="shared" si="6"/>
        <v/>
      </c>
      <c r="Q88" s="724" t="str">
        <f t="shared" si="7"/>
        <v/>
      </c>
      <c r="R88" s="724" t="str">
        <f t="shared" si="8"/>
        <v/>
      </c>
      <c r="S88" s="724" t="str">
        <f t="shared" si="9"/>
        <v/>
      </c>
    </row>
    <row r="89" spans="1:19" x14ac:dyDescent="0.25">
      <c r="A89" s="499"/>
      <c r="B89" s="500"/>
      <c r="C89" s="500"/>
      <c r="D89" s="498"/>
      <c r="E89" s="498"/>
      <c r="F89" s="693"/>
      <c r="G89" s="693"/>
      <c r="H89" s="729" t="str">
        <f t="shared" si="10"/>
        <v/>
      </c>
      <c r="O89" s="879" t="b">
        <v>0</v>
      </c>
      <c r="P89" s="724" t="str">
        <f t="shared" si="6"/>
        <v/>
      </c>
      <c r="Q89" s="724" t="str">
        <f t="shared" si="7"/>
        <v/>
      </c>
      <c r="R89" s="724" t="str">
        <f t="shared" si="8"/>
        <v/>
      </c>
      <c r="S89" s="724" t="str">
        <f t="shared" si="9"/>
        <v/>
      </c>
    </row>
    <row r="90" spans="1:19" x14ac:dyDescent="0.25">
      <c r="A90" s="499"/>
      <c r="B90" s="500"/>
      <c r="C90" s="500"/>
      <c r="D90" s="498"/>
      <c r="E90" s="498"/>
      <c r="F90" s="693"/>
      <c r="G90" s="693"/>
      <c r="H90" s="729" t="str">
        <f t="shared" si="10"/>
        <v/>
      </c>
      <c r="O90" s="879" t="b">
        <v>0</v>
      </c>
      <c r="P90" s="724" t="str">
        <f t="shared" si="6"/>
        <v/>
      </c>
      <c r="Q90" s="724" t="str">
        <f t="shared" si="7"/>
        <v/>
      </c>
      <c r="R90" s="724" t="str">
        <f t="shared" si="8"/>
        <v/>
      </c>
      <c r="S90" s="724" t="str">
        <f t="shared" si="9"/>
        <v/>
      </c>
    </row>
    <row r="91" spans="1:19" x14ac:dyDescent="0.25">
      <c r="A91" s="499"/>
      <c r="B91" s="500"/>
      <c r="C91" s="500"/>
      <c r="D91" s="498"/>
      <c r="E91" s="498"/>
      <c r="F91" s="693"/>
      <c r="G91" s="693"/>
      <c r="H91" s="729" t="str">
        <f t="shared" si="10"/>
        <v/>
      </c>
      <c r="O91" s="879" t="b">
        <v>0</v>
      </c>
      <c r="P91" s="724" t="str">
        <f t="shared" si="6"/>
        <v/>
      </c>
      <c r="Q91" s="724" t="str">
        <f t="shared" si="7"/>
        <v/>
      </c>
      <c r="R91" s="724" t="str">
        <f t="shared" si="8"/>
        <v/>
      </c>
      <c r="S91" s="724" t="str">
        <f t="shared" si="9"/>
        <v/>
      </c>
    </row>
    <row r="92" spans="1:19" x14ac:dyDescent="0.25">
      <c r="A92" s="499"/>
      <c r="B92" s="500"/>
      <c r="C92" s="500"/>
      <c r="D92" s="498"/>
      <c r="E92" s="498"/>
      <c r="F92" s="693"/>
      <c r="G92" s="693"/>
      <c r="H92" s="729" t="str">
        <f t="shared" si="10"/>
        <v/>
      </c>
      <c r="O92" s="879" t="b">
        <v>0</v>
      </c>
      <c r="P92" s="724" t="str">
        <f t="shared" si="6"/>
        <v/>
      </c>
      <c r="Q92" s="724" t="str">
        <f t="shared" si="7"/>
        <v/>
      </c>
      <c r="R92" s="724" t="str">
        <f t="shared" si="8"/>
        <v/>
      </c>
      <c r="S92" s="724" t="str">
        <f t="shared" si="9"/>
        <v/>
      </c>
    </row>
    <row r="93" spans="1:19" x14ac:dyDescent="0.25">
      <c r="A93" s="499"/>
      <c r="B93" s="500"/>
      <c r="C93" s="500"/>
      <c r="D93" s="498"/>
      <c r="E93" s="498"/>
      <c r="F93" s="693"/>
      <c r="G93" s="693"/>
      <c r="H93" s="729" t="str">
        <f t="shared" si="10"/>
        <v/>
      </c>
      <c r="O93" s="879" t="b">
        <v>0</v>
      </c>
      <c r="P93" s="724" t="str">
        <f t="shared" si="6"/>
        <v/>
      </c>
      <c r="Q93" s="724" t="str">
        <f t="shared" si="7"/>
        <v/>
      </c>
      <c r="R93" s="724" t="str">
        <f t="shared" si="8"/>
        <v/>
      </c>
      <c r="S93" s="724" t="str">
        <f t="shared" si="9"/>
        <v/>
      </c>
    </row>
    <row r="94" spans="1:19" x14ac:dyDescent="0.25">
      <c r="A94" s="499"/>
      <c r="B94" s="500"/>
      <c r="C94" s="500"/>
      <c r="D94" s="498"/>
      <c r="E94" s="498"/>
      <c r="F94" s="693"/>
      <c r="G94" s="693"/>
      <c r="H94" s="729" t="str">
        <f t="shared" si="10"/>
        <v/>
      </c>
      <c r="O94" s="879" t="b">
        <v>0</v>
      </c>
      <c r="P94" s="724" t="str">
        <f t="shared" si="6"/>
        <v/>
      </c>
      <c r="Q94" s="724" t="str">
        <f t="shared" si="7"/>
        <v/>
      </c>
      <c r="R94" s="724" t="str">
        <f t="shared" si="8"/>
        <v/>
      </c>
      <c r="S94" s="724" t="str">
        <f t="shared" si="9"/>
        <v/>
      </c>
    </row>
    <row r="95" spans="1:19" x14ac:dyDescent="0.25">
      <c r="A95" s="499"/>
      <c r="B95" s="500"/>
      <c r="C95" s="500"/>
      <c r="D95" s="498"/>
      <c r="E95" s="498"/>
      <c r="F95" s="693"/>
      <c r="G95" s="693"/>
      <c r="H95" s="729" t="str">
        <f t="shared" si="10"/>
        <v/>
      </c>
      <c r="I95" s="696" t="s">
        <v>1146</v>
      </c>
      <c r="O95" s="879" t="b">
        <v>0</v>
      </c>
      <c r="P95" s="724" t="str">
        <f t="shared" si="6"/>
        <v/>
      </c>
      <c r="Q95" s="724" t="str">
        <f t="shared" si="7"/>
        <v/>
      </c>
      <c r="R95" s="724" t="str">
        <f t="shared" si="8"/>
        <v/>
      </c>
      <c r="S95" s="724" t="str">
        <f t="shared" si="9"/>
        <v/>
      </c>
    </row>
    <row r="96" spans="1:19" x14ac:dyDescent="0.25">
      <c r="A96" s="499"/>
      <c r="B96" s="500"/>
      <c r="C96" s="500"/>
      <c r="D96" s="498"/>
      <c r="E96" s="498"/>
      <c r="F96" s="693"/>
      <c r="G96" s="693"/>
      <c r="H96" s="729" t="str">
        <f t="shared" si="10"/>
        <v/>
      </c>
      <c r="I96" s="696" t="s">
        <v>1147</v>
      </c>
      <c r="O96" s="879" t="b">
        <v>0</v>
      </c>
      <c r="P96" s="724" t="str">
        <f t="shared" si="6"/>
        <v/>
      </c>
      <c r="Q96" s="724" t="str">
        <f t="shared" si="7"/>
        <v/>
      </c>
      <c r="R96" s="724" t="str">
        <f t="shared" si="8"/>
        <v/>
      </c>
      <c r="S96" s="724" t="str">
        <f t="shared" si="9"/>
        <v/>
      </c>
    </row>
  </sheetData>
  <sheetProtection algorithmName="SHA-512" hashValue="TEtEWB0Swy6DNLluYgAQFsHF3Hez1HvxGxgZmgFOOkKy0HXbhLsqLqjA5JAB4jVyqoQxBWtooCHKjvXhFXH9qA==" saltValue="Ga1izYZnUw0g5aflcUH53Q==" spinCount="100000" sheet="1" formatCells="0" formatRows="0"/>
  <customSheetViews>
    <customSheetView guid="{5995A1A3-5354-4C1E-87A2-F9C01D64FBCF}" scale="85" showPageBreaks="1" printArea="1" view="pageBreakPreview" topLeftCell="A10">
      <selection activeCell="B12" sqref="B12:I12"/>
      <pageMargins left="0.70866141732283472" right="0.70866141732283472" top="0.74803149606299213" bottom="0.74803149606299213" header="0.31496062992125984" footer="0.31496062992125984"/>
    </customSheetView>
  </customSheetViews>
  <mergeCells count="41">
    <mergeCell ref="A50:H51"/>
    <mergeCell ref="A40:H42"/>
    <mergeCell ref="D6:H6"/>
    <mergeCell ref="D7:H7"/>
    <mergeCell ref="D8:H8"/>
    <mergeCell ref="B11:H11"/>
    <mergeCell ref="B12:H12"/>
    <mergeCell ref="A6:C6"/>
    <mergeCell ref="A7:C7"/>
    <mergeCell ref="D65:D66"/>
    <mergeCell ref="E65:F65"/>
    <mergeCell ref="B13:H13"/>
    <mergeCell ref="A15:H15"/>
    <mergeCell ref="A29:C29"/>
    <mergeCell ref="A63:F63"/>
    <mergeCell ref="A28:C28"/>
    <mergeCell ref="H16:H17"/>
    <mergeCell ref="B32:D32"/>
    <mergeCell ref="E32:G32"/>
    <mergeCell ref="A16:A17"/>
    <mergeCell ref="B16:B17"/>
    <mergeCell ref="C16:C17"/>
    <mergeCell ref="E16:F16"/>
    <mergeCell ref="D16:D17"/>
    <mergeCell ref="G16:G17"/>
    <mergeCell ref="A64:H64"/>
    <mergeCell ref="A4:H5"/>
    <mergeCell ref="G65:G66"/>
    <mergeCell ref="H65:H66"/>
    <mergeCell ref="B35:G36"/>
    <mergeCell ref="B33:D34"/>
    <mergeCell ref="E33:G34"/>
    <mergeCell ref="A43:B44"/>
    <mergeCell ref="A53:H54"/>
    <mergeCell ref="C43:H44"/>
    <mergeCell ref="C56:H57"/>
    <mergeCell ref="C45:H45"/>
    <mergeCell ref="A56:B57"/>
    <mergeCell ref="A65:A66"/>
    <mergeCell ref="B65:B66"/>
    <mergeCell ref="C65:C66"/>
  </mergeCells>
  <dataValidations count="3">
    <dataValidation operator="lessThanOrEqual" allowBlank="1" showInputMessage="1" showErrorMessage="1" sqref="D67:G96 D18:G27" xr:uid="{00000000-0002-0000-0700-000000000000}"/>
    <dataValidation allowBlank="1" showInputMessage="1" showErrorMessage="1" promptTitle="Please select from dropdown list" sqref="H67:H96 H18:H27" xr:uid="{32142682-5448-4B67-A8D4-F8B918045750}"/>
    <dataValidation allowBlank="1" showErrorMessage="1" sqref="C56 I56:L57" xr:uid="{63E1AE66-E225-470B-93AD-01CC1308D327}"/>
  </dataValidations>
  <pageMargins left="0.70866141732283472" right="0.19685039370078741" top="0.47244094488188981" bottom="0.74803149606299213" header="0.31496062992125984" footer="0.31496062992125984"/>
  <headerFooter>
    <oddFooter>&amp;L&amp;"Arial,Regular"&amp;10SRC-&amp;A/0123/ACAP&amp;R&amp;"Arial,Regular"&amp;10Page &amp;P</oddFooter>
  </headerFooter>
  <rowBreaks count="1" manualBreakCount="1">
    <brk id="61" max="7" man="1"/>
  </rowBreaks>
  <drawing r:id="rId1"/>
  <legacyDrawing r:id="rId2"/>
  <mc:AlternateContent xmlns:mc="http://schemas.openxmlformats.org/markup-compatibility/2006">
    <mc:Choice Requires="x14">
      <controls>
        <mc:AlternateContent xmlns:mc="http://schemas.openxmlformats.org/markup-compatibility/2006">
          <mc:Choice Requires="x14">
            <control shapeId="30723" r:id="rId3" name="Check Box 3">
              <controlPr defaultSize="0" autoFill="0" autoLine="0" autoPict="0">
                <anchor moveWithCells="1">
                  <from>
                    <xdr:col>7</xdr:col>
                    <xdr:colOff>28575</xdr:colOff>
                    <xdr:row>17</xdr:row>
                    <xdr:rowOff>0</xdr:rowOff>
                  </from>
                  <to>
                    <xdr:col>8</xdr:col>
                    <xdr:colOff>0</xdr:colOff>
                    <xdr:row>17</xdr:row>
                    <xdr:rowOff>180975</xdr:rowOff>
                  </to>
                </anchor>
              </controlPr>
            </control>
          </mc:Choice>
        </mc:AlternateContent>
        <mc:AlternateContent xmlns:mc="http://schemas.openxmlformats.org/markup-compatibility/2006">
          <mc:Choice Requires="x14">
            <control shapeId="30724" r:id="rId4" name="Check Box 4">
              <controlPr defaultSize="0" autoFill="0" autoLine="0" autoPict="0">
                <anchor moveWithCells="1">
                  <from>
                    <xdr:col>7</xdr:col>
                    <xdr:colOff>28575</xdr:colOff>
                    <xdr:row>18</xdr:row>
                    <xdr:rowOff>0</xdr:rowOff>
                  </from>
                  <to>
                    <xdr:col>8</xdr:col>
                    <xdr:colOff>0</xdr:colOff>
                    <xdr:row>18</xdr:row>
                    <xdr:rowOff>180975</xdr:rowOff>
                  </to>
                </anchor>
              </controlPr>
            </control>
          </mc:Choice>
        </mc:AlternateContent>
        <mc:AlternateContent xmlns:mc="http://schemas.openxmlformats.org/markup-compatibility/2006">
          <mc:Choice Requires="x14">
            <control shapeId="30725" r:id="rId5" name="Check Box 5">
              <controlPr defaultSize="0" autoFill="0" autoLine="0" autoPict="0">
                <anchor moveWithCells="1">
                  <from>
                    <xdr:col>7</xdr:col>
                    <xdr:colOff>28575</xdr:colOff>
                    <xdr:row>19</xdr:row>
                    <xdr:rowOff>0</xdr:rowOff>
                  </from>
                  <to>
                    <xdr:col>8</xdr:col>
                    <xdr:colOff>0</xdr:colOff>
                    <xdr:row>19</xdr:row>
                    <xdr:rowOff>180975</xdr:rowOff>
                  </to>
                </anchor>
              </controlPr>
            </control>
          </mc:Choice>
        </mc:AlternateContent>
        <mc:AlternateContent xmlns:mc="http://schemas.openxmlformats.org/markup-compatibility/2006">
          <mc:Choice Requires="x14">
            <control shapeId="30726" r:id="rId6" name="Check Box 6">
              <controlPr defaultSize="0" autoFill="0" autoLine="0" autoPict="0">
                <anchor moveWithCells="1">
                  <from>
                    <xdr:col>7</xdr:col>
                    <xdr:colOff>28575</xdr:colOff>
                    <xdr:row>20</xdr:row>
                    <xdr:rowOff>0</xdr:rowOff>
                  </from>
                  <to>
                    <xdr:col>8</xdr:col>
                    <xdr:colOff>0</xdr:colOff>
                    <xdr:row>20</xdr:row>
                    <xdr:rowOff>180975</xdr:rowOff>
                  </to>
                </anchor>
              </controlPr>
            </control>
          </mc:Choice>
        </mc:AlternateContent>
        <mc:AlternateContent xmlns:mc="http://schemas.openxmlformats.org/markup-compatibility/2006">
          <mc:Choice Requires="x14">
            <control shapeId="30727" r:id="rId7" name="Check Box 7">
              <controlPr defaultSize="0" autoFill="0" autoLine="0" autoPict="0">
                <anchor moveWithCells="1">
                  <from>
                    <xdr:col>7</xdr:col>
                    <xdr:colOff>28575</xdr:colOff>
                    <xdr:row>21</xdr:row>
                    <xdr:rowOff>0</xdr:rowOff>
                  </from>
                  <to>
                    <xdr:col>8</xdr:col>
                    <xdr:colOff>0</xdr:colOff>
                    <xdr:row>21</xdr:row>
                    <xdr:rowOff>180975</xdr:rowOff>
                  </to>
                </anchor>
              </controlPr>
            </control>
          </mc:Choice>
        </mc:AlternateContent>
        <mc:AlternateContent xmlns:mc="http://schemas.openxmlformats.org/markup-compatibility/2006">
          <mc:Choice Requires="x14">
            <control shapeId="30728" r:id="rId8" name="Check Box 8">
              <controlPr defaultSize="0" autoFill="0" autoLine="0" autoPict="0">
                <anchor moveWithCells="1">
                  <from>
                    <xdr:col>7</xdr:col>
                    <xdr:colOff>28575</xdr:colOff>
                    <xdr:row>22</xdr:row>
                    <xdr:rowOff>0</xdr:rowOff>
                  </from>
                  <to>
                    <xdr:col>8</xdr:col>
                    <xdr:colOff>0</xdr:colOff>
                    <xdr:row>22</xdr:row>
                    <xdr:rowOff>180975</xdr:rowOff>
                  </to>
                </anchor>
              </controlPr>
            </control>
          </mc:Choice>
        </mc:AlternateContent>
        <mc:AlternateContent xmlns:mc="http://schemas.openxmlformats.org/markup-compatibility/2006">
          <mc:Choice Requires="x14">
            <control shapeId="30729" r:id="rId9" name="Check Box 9">
              <controlPr defaultSize="0" autoFill="0" autoLine="0" autoPict="0">
                <anchor moveWithCells="1">
                  <from>
                    <xdr:col>7</xdr:col>
                    <xdr:colOff>28575</xdr:colOff>
                    <xdr:row>23</xdr:row>
                    <xdr:rowOff>0</xdr:rowOff>
                  </from>
                  <to>
                    <xdr:col>8</xdr:col>
                    <xdr:colOff>0</xdr:colOff>
                    <xdr:row>23</xdr:row>
                    <xdr:rowOff>180975</xdr:rowOff>
                  </to>
                </anchor>
              </controlPr>
            </control>
          </mc:Choice>
        </mc:AlternateContent>
        <mc:AlternateContent xmlns:mc="http://schemas.openxmlformats.org/markup-compatibility/2006">
          <mc:Choice Requires="x14">
            <control shapeId="30730" r:id="rId10" name="Check Box 10">
              <controlPr defaultSize="0" autoFill="0" autoLine="0" autoPict="0">
                <anchor moveWithCells="1">
                  <from>
                    <xdr:col>7</xdr:col>
                    <xdr:colOff>28575</xdr:colOff>
                    <xdr:row>24</xdr:row>
                    <xdr:rowOff>0</xdr:rowOff>
                  </from>
                  <to>
                    <xdr:col>8</xdr:col>
                    <xdr:colOff>0</xdr:colOff>
                    <xdr:row>24</xdr:row>
                    <xdr:rowOff>180975</xdr:rowOff>
                  </to>
                </anchor>
              </controlPr>
            </control>
          </mc:Choice>
        </mc:AlternateContent>
        <mc:AlternateContent xmlns:mc="http://schemas.openxmlformats.org/markup-compatibility/2006">
          <mc:Choice Requires="x14">
            <control shapeId="30731" r:id="rId11" name="Check Box 11">
              <controlPr defaultSize="0" autoFill="0" autoLine="0" autoPict="0">
                <anchor moveWithCells="1">
                  <from>
                    <xdr:col>7</xdr:col>
                    <xdr:colOff>28575</xdr:colOff>
                    <xdr:row>25</xdr:row>
                    <xdr:rowOff>0</xdr:rowOff>
                  </from>
                  <to>
                    <xdr:col>8</xdr:col>
                    <xdr:colOff>0</xdr:colOff>
                    <xdr:row>25</xdr:row>
                    <xdr:rowOff>180975</xdr:rowOff>
                  </to>
                </anchor>
              </controlPr>
            </control>
          </mc:Choice>
        </mc:AlternateContent>
        <mc:AlternateContent xmlns:mc="http://schemas.openxmlformats.org/markup-compatibility/2006">
          <mc:Choice Requires="x14">
            <control shapeId="30732" r:id="rId12" name="Check Box 12">
              <controlPr defaultSize="0" autoFill="0" autoLine="0" autoPict="0">
                <anchor moveWithCells="1">
                  <from>
                    <xdr:col>7</xdr:col>
                    <xdr:colOff>28575</xdr:colOff>
                    <xdr:row>26</xdr:row>
                    <xdr:rowOff>0</xdr:rowOff>
                  </from>
                  <to>
                    <xdr:col>8</xdr:col>
                    <xdr:colOff>0</xdr:colOff>
                    <xdr:row>26</xdr:row>
                    <xdr:rowOff>180975</xdr:rowOff>
                  </to>
                </anchor>
              </controlPr>
            </control>
          </mc:Choice>
        </mc:AlternateContent>
        <mc:AlternateContent xmlns:mc="http://schemas.openxmlformats.org/markup-compatibility/2006">
          <mc:Choice Requires="x14">
            <control shapeId="30733" r:id="rId13" name="Check Box 13">
              <controlPr defaultSize="0" autoFill="0" autoLine="0" autoPict="0">
                <anchor moveWithCells="1">
                  <from>
                    <xdr:col>7</xdr:col>
                    <xdr:colOff>28575</xdr:colOff>
                    <xdr:row>66</xdr:row>
                    <xdr:rowOff>0</xdr:rowOff>
                  </from>
                  <to>
                    <xdr:col>8</xdr:col>
                    <xdr:colOff>0</xdr:colOff>
                    <xdr:row>66</xdr:row>
                    <xdr:rowOff>180975</xdr:rowOff>
                  </to>
                </anchor>
              </controlPr>
            </control>
          </mc:Choice>
        </mc:AlternateContent>
        <mc:AlternateContent xmlns:mc="http://schemas.openxmlformats.org/markup-compatibility/2006">
          <mc:Choice Requires="x14">
            <control shapeId="30734" r:id="rId14" name="Check Box 14">
              <controlPr defaultSize="0" autoFill="0" autoLine="0" autoPict="0">
                <anchor moveWithCells="1">
                  <from>
                    <xdr:col>7</xdr:col>
                    <xdr:colOff>28575</xdr:colOff>
                    <xdr:row>67</xdr:row>
                    <xdr:rowOff>0</xdr:rowOff>
                  </from>
                  <to>
                    <xdr:col>8</xdr:col>
                    <xdr:colOff>0</xdr:colOff>
                    <xdr:row>67</xdr:row>
                    <xdr:rowOff>180975</xdr:rowOff>
                  </to>
                </anchor>
              </controlPr>
            </control>
          </mc:Choice>
        </mc:AlternateContent>
        <mc:AlternateContent xmlns:mc="http://schemas.openxmlformats.org/markup-compatibility/2006">
          <mc:Choice Requires="x14">
            <control shapeId="30735" r:id="rId15" name="Check Box 15">
              <controlPr defaultSize="0" autoFill="0" autoLine="0" autoPict="0">
                <anchor moveWithCells="1">
                  <from>
                    <xdr:col>7</xdr:col>
                    <xdr:colOff>28575</xdr:colOff>
                    <xdr:row>68</xdr:row>
                    <xdr:rowOff>0</xdr:rowOff>
                  </from>
                  <to>
                    <xdr:col>8</xdr:col>
                    <xdr:colOff>0</xdr:colOff>
                    <xdr:row>68</xdr:row>
                    <xdr:rowOff>180975</xdr:rowOff>
                  </to>
                </anchor>
              </controlPr>
            </control>
          </mc:Choice>
        </mc:AlternateContent>
        <mc:AlternateContent xmlns:mc="http://schemas.openxmlformats.org/markup-compatibility/2006">
          <mc:Choice Requires="x14">
            <control shapeId="30736" r:id="rId16" name="Check Box 16">
              <controlPr defaultSize="0" autoFill="0" autoLine="0" autoPict="0">
                <anchor moveWithCells="1">
                  <from>
                    <xdr:col>7</xdr:col>
                    <xdr:colOff>28575</xdr:colOff>
                    <xdr:row>69</xdr:row>
                    <xdr:rowOff>0</xdr:rowOff>
                  </from>
                  <to>
                    <xdr:col>8</xdr:col>
                    <xdr:colOff>0</xdr:colOff>
                    <xdr:row>69</xdr:row>
                    <xdr:rowOff>180975</xdr:rowOff>
                  </to>
                </anchor>
              </controlPr>
            </control>
          </mc:Choice>
        </mc:AlternateContent>
        <mc:AlternateContent xmlns:mc="http://schemas.openxmlformats.org/markup-compatibility/2006">
          <mc:Choice Requires="x14">
            <control shapeId="30737" r:id="rId17" name="Check Box 17">
              <controlPr defaultSize="0" autoFill="0" autoLine="0" autoPict="0">
                <anchor moveWithCells="1">
                  <from>
                    <xdr:col>7</xdr:col>
                    <xdr:colOff>28575</xdr:colOff>
                    <xdr:row>70</xdr:row>
                    <xdr:rowOff>0</xdr:rowOff>
                  </from>
                  <to>
                    <xdr:col>8</xdr:col>
                    <xdr:colOff>0</xdr:colOff>
                    <xdr:row>70</xdr:row>
                    <xdr:rowOff>180975</xdr:rowOff>
                  </to>
                </anchor>
              </controlPr>
            </control>
          </mc:Choice>
        </mc:AlternateContent>
        <mc:AlternateContent xmlns:mc="http://schemas.openxmlformats.org/markup-compatibility/2006">
          <mc:Choice Requires="x14">
            <control shapeId="30738" r:id="rId18" name="Check Box 18">
              <controlPr defaultSize="0" autoFill="0" autoLine="0" autoPict="0">
                <anchor moveWithCells="1">
                  <from>
                    <xdr:col>7</xdr:col>
                    <xdr:colOff>28575</xdr:colOff>
                    <xdr:row>71</xdr:row>
                    <xdr:rowOff>0</xdr:rowOff>
                  </from>
                  <to>
                    <xdr:col>8</xdr:col>
                    <xdr:colOff>0</xdr:colOff>
                    <xdr:row>71</xdr:row>
                    <xdr:rowOff>180975</xdr:rowOff>
                  </to>
                </anchor>
              </controlPr>
            </control>
          </mc:Choice>
        </mc:AlternateContent>
        <mc:AlternateContent xmlns:mc="http://schemas.openxmlformats.org/markup-compatibility/2006">
          <mc:Choice Requires="x14">
            <control shapeId="30739" r:id="rId19" name="Check Box 19">
              <controlPr defaultSize="0" autoFill="0" autoLine="0" autoPict="0">
                <anchor moveWithCells="1">
                  <from>
                    <xdr:col>7</xdr:col>
                    <xdr:colOff>28575</xdr:colOff>
                    <xdr:row>72</xdr:row>
                    <xdr:rowOff>0</xdr:rowOff>
                  </from>
                  <to>
                    <xdr:col>8</xdr:col>
                    <xdr:colOff>0</xdr:colOff>
                    <xdr:row>72</xdr:row>
                    <xdr:rowOff>180975</xdr:rowOff>
                  </to>
                </anchor>
              </controlPr>
            </control>
          </mc:Choice>
        </mc:AlternateContent>
        <mc:AlternateContent xmlns:mc="http://schemas.openxmlformats.org/markup-compatibility/2006">
          <mc:Choice Requires="x14">
            <control shapeId="30740" r:id="rId20" name="Check Box 20">
              <controlPr defaultSize="0" autoFill="0" autoLine="0" autoPict="0">
                <anchor moveWithCells="1">
                  <from>
                    <xdr:col>7</xdr:col>
                    <xdr:colOff>28575</xdr:colOff>
                    <xdr:row>73</xdr:row>
                    <xdr:rowOff>0</xdr:rowOff>
                  </from>
                  <to>
                    <xdr:col>8</xdr:col>
                    <xdr:colOff>0</xdr:colOff>
                    <xdr:row>73</xdr:row>
                    <xdr:rowOff>180975</xdr:rowOff>
                  </to>
                </anchor>
              </controlPr>
            </control>
          </mc:Choice>
        </mc:AlternateContent>
        <mc:AlternateContent xmlns:mc="http://schemas.openxmlformats.org/markup-compatibility/2006">
          <mc:Choice Requires="x14">
            <control shapeId="30741" r:id="rId21" name="Check Box 21">
              <controlPr defaultSize="0" autoFill="0" autoLine="0" autoPict="0">
                <anchor moveWithCells="1">
                  <from>
                    <xdr:col>7</xdr:col>
                    <xdr:colOff>28575</xdr:colOff>
                    <xdr:row>74</xdr:row>
                    <xdr:rowOff>0</xdr:rowOff>
                  </from>
                  <to>
                    <xdr:col>8</xdr:col>
                    <xdr:colOff>0</xdr:colOff>
                    <xdr:row>74</xdr:row>
                    <xdr:rowOff>180975</xdr:rowOff>
                  </to>
                </anchor>
              </controlPr>
            </control>
          </mc:Choice>
        </mc:AlternateContent>
        <mc:AlternateContent xmlns:mc="http://schemas.openxmlformats.org/markup-compatibility/2006">
          <mc:Choice Requires="x14">
            <control shapeId="30742" r:id="rId22" name="Check Box 22">
              <controlPr defaultSize="0" autoFill="0" autoLine="0" autoPict="0">
                <anchor moveWithCells="1">
                  <from>
                    <xdr:col>7</xdr:col>
                    <xdr:colOff>28575</xdr:colOff>
                    <xdr:row>75</xdr:row>
                    <xdr:rowOff>0</xdr:rowOff>
                  </from>
                  <to>
                    <xdr:col>8</xdr:col>
                    <xdr:colOff>0</xdr:colOff>
                    <xdr:row>75</xdr:row>
                    <xdr:rowOff>180975</xdr:rowOff>
                  </to>
                </anchor>
              </controlPr>
            </control>
          </mc:Choice>
        </mc:AlternateContent>
        <mc:AlternateContent xmlns:mc="http://schemas.openxmlformats.org/markup-compatibility/2006">
          <mc:Choice Requires="x14">
            <control shapeId="30743" r:id="rId23" name="Check Box 23">
              <controlPr defaultSize="0" autoFill="0" autoLine="0" autoPict="0">
                <anchor moveWithCells="1">
                  <from>
                    <xdr:col>7</xdr:col>
                    <xdr:colOff>28575</xdr:colOff>
                    <xdr:row>76</xdr:row>
                    <xdr:rowOff>0</xdr:rowOff>
                  </from>
                  <to>
                    <xdr:col>8</xdr:col>
                    <xdr:colOff>0</xdr:colOff>
                    <xdr:row>76</xdr:row>
                    <xdr:rowOff>180975</xdr:rowOff>
                  </to>
                </anchor>
              </controlPr>
            </control>
          </mc:Choice>
        </mc:AlternateContent>
        <mc:AlternateContent xmlns:mc="http://schemas.openxmlformats.org/markup-compatibility/2006">
          <mc:Choice Requires="x14">
            <control shapeId="30744" r:id="rId24" name="Check Box 24">
              <controlPr defaultSize="0" autoFill="0" autoLine="0" autoPict="0">
                <anchor moveWithCells="1">
                  <from>
                    <xdr:col>7</xdr:col>
                    <xdr:colOff>28575</xdr:colOff>
                    <xdr:row>77</xdr:row>
                    <xdr:rowOff>0</xdr:rowOff>
                  </from>
                  <to>
                    <xdr:col>8</xdr:col>
                    <xdr:colOff>0</xdr:colOff>
                    <xdr:row>77</xdr:row>
                    <xdr:rowOff>180975</xdr:rowOff>
                  </to>
                </anchor>
              </controlPr>
            </control>
          </mc:Choice>
        </mc:AlternateContent>
        <mc:AlternateContent xmlns:mc="http://schemas.openxmlformats.org/markup-compatibility/2006">
          <mc:Choice Requires="x14">
            <control shapeId="30745" r:id="rId25" name="Check Box 25">
              <controlPr defaultSize="0" autoFill="0" autoLine="0" autoPict="0">
                <anchor moveWithCells="1">
                  <from>
                    <xdr:col>7</xdr:col>
                    <xdr:colOff>28575</xdr:colOff>
                    <xdr:row>78</xdr:row>
                    <xdr:rowOff>0</xdr:rowOff>
                  </from>
                  <to>
                    <xdr:col>8</xdr:col>
                    <xdr:colOff>0</xdr:colOff>
                    <xdr:row>78</xdr:row>
                    <xdr:rowOff>180975</xdr:rowOff>
                  </to>
                </anchor>
              </controlPr>
            </control>
          </mc:Choice>
        </mc:AlternateContent>
        <mc:AlternateContent xmlns:mc="http://schemas.openxmlformats.org/markup-compatibility/2006">
          <mc:Choice Requires="x14">
            <control shapeId="30746" r:id="rId26" name="Check Box 26">
              <controlPr defaultSize="0" autoFill="0" autoLine="0" autoPict="0">
                <anchor moveWithCells="1">
                  <from>
                    <xdr:col>7</xdr:col>
                    <xdr:colOff>28575</xdr:colOff>
                    <xdr:row>79</xdr:row>
                    <xdr:rowOff>0</xdr:rowOff>
                  </from>
                  <to>
                    <xdr:col>8</xdr:col>
                    <xdr:colOff>0</xdr:colOff>
                    <xdr:row>79</xdr:row>
                    <xdr:rowOff>180975</xdr:rowOff>
                  </to>
                </anchor>
              </controlPr>
            </control>
          </mc:Choice>
        </mc:AlternateContent>
        <mc:AlternateContent xmlns:mc="http://schemas.openxmlformats.org/markup-compatibility/2006">
          <mc:Choice Requires="x14">
            <control shapeId="30747" r:id="rId27" name="Check Box 27">
              <controlPr defaultSize="0" autoFill="0" autoLine="0" autoPict="0">
                <anchor moveWithCells="1">
                  <from>
                    <xdr:col>7</xdr:col>
                    <xdr:colOff>28575</xdr:colOff>
                    <xdr:row>80</xdr:row>
                    <xdr:rowOff>0</xdr:rowOff>
                  </from>
                  <to>
                    <xdr:col>8</xdr:col>
                    <xdr:colOff>0</xdr:colOff>
                    <xdr:row>80</xdr:row>
                    <xdr:rowOff>180975</xdr:rowOff>
                  </to>
                </anchor>
              </controlPr>
            </control>
          </mc:Choice>
        </mc:AlternateContent>
        <mc:AlternateContent xmlns:mc="http://schemas.openxmlformats.org/markup-compatibility/2006">
          <mc:Choice Requires="x14">
            <control shapeId="30748" r:id="rId28" name="Check Box 28">
              <controlPr defaultSize="0" autoFill="0" autoLine="0" autoPict="0">
                <anchor moveWithCells="1">
                  <from>
                    <xdr:col>7</xdr:col>
                    <xdr:colOff>28575</xdr:colOff>
                    <xdr:row>81</xdr:row>
                    <xdr:rowOff>0</xdr:rowOff>
                  </from>
                  <to>
                    <xdr:col>8</xdr:col>
                    <xdr:colOff>0</xdr:colOff>
                    <xdr:row>81</xdr:row>
                    <xdr:rowOff>180975</xdr:rowOff>
                  </to>
                </anchor>
              </controlPr>
            </control>
          </mc:Choice>
        </mc:AlternateContent>
        <mc:AlternateContent xmlns:mc="http://schemas.openxmlformats.org/markup-compatibility/2006">
          <mc:Choice Requires="x14">
            <control shapeId="30749" r:id="rId29" name="Check Box 29">
              <controlPr defaultSize="0" autoFill="0" autoLine="0" autoPict="0">
                <anchor moveWithCells="1">
                  <from>
                    <xdr:col>7</xdr:col>
                    <xdr:colOff>28575</xdr:colOff>
                    <xdr:row>82</xdr:row>
                    <xdr:rowOff>0</xdr:rowOff>
                  </from>
                  <to>
                    <xdr:col>8</xdr:col>
                    <xdr:colOff>0</xdr:colOff>
                    <xdr:row>82</xdr:row>
                    <xdr:rowOff>180975</xdr:rowOff>
                  </to>
                </anchor>
              </controlPr>
            </control>
          </mc:Choice>
        </mc:AlternateContent>
        <mc:AlternateContent xmlns:mc="http://schemas.openxmlformats.org/markup-compatibility/2006">
          <mc:Choice Requires="x14">
            <control shapeId="30750" r:id="rId30" name="Check Box 30">
              <controlPr defaultSize="0" autoFill="0" autoLine="0" autoPict="0">
                <anchor moveWithCells="1">
                  <from>
                    <xdr:col>7</xdr:col>
                    <xdr:colOff>28575</xdr:colOff>
                    <xdr:row>83</xdr:row>
                    <xdr:rowOff>0</xdr:rowOff>
                  </from>
                  <to>
                    <xdr:col>8</xdr:col>
                    <xdr:colOff>0</xdr:colOff>
                    <xdr:row>83</xdr:row>
                    <xdr:rowOff>180975</xdr:rowOff>
                  </to>
                </anchor>
              </controlPr>
            </control>
          </mc:Choice>
        </mc:AlternateContent>
        <mc:AlternateContent xmlns:mc="http://schemas.openxmlformats.org/markup-compatibility/2006">
          <mc:Choice Requires="x14">
            <control shapeId="30751" r:id="rId31" name="Check Box 31">
              <controlPr defaultSize="0" autoFill="0" autoLine="0" autoPict="0">
                <anchor moveWithCells="1">
                  <from>
                    <xdr:col>7</xdr:col>
                    <xdr:colOff>28575</xdr:colOff>
                    <xdr:row>84</xdr:row>
                    <xdr:rowOff>0</xdr:rowOff>
                  </from>
                  <to>
                    <xdr:col>8</xdr:col>
                    <xdr:colOff>0</xdr:colOff>
                    <xdr:row>84</xdr:row>
                    <xdr:rowOff>180975</xdr:rowOff>
                  </to>
                </anchor>
              </controlPr>
            </control>
          </mc:Choice>
        </mc:AlternateContent>
        <mc:AlternateContent xmlns:mc="http://schemas.openxmlformats.org/markup-compatibility/2006">
          <mc:Choice Requires="x14">
            <control shapeId="30752" r:id="rId32" name="Check Box 32">
              <controlPr defaultSize="0" autoFill="0" autoLine="0" autoPict="0">
                <anchor moveWithCells="1">
                  <from>
                    <xdr:col>7</xdr:col>
                    <xdr:colOff>28575</xdr:colOff>
                    <xdr:row>85</xdr:row>
                    <xdr:rowOff>0</xdr:rowOff>
                  </from>
                  <to>
                    <xdr:col>8</xdr:col>
                    <xdr:colOff>0</xdr:colOff>
                    <xdr:row>85</xdr:row>
                    <xdr:rowOff>180975</xdr:rowOff>
                  </to>
                </anchor>
              </controlPr>
            </control>
          </mc:Choice>
        </mc:AlternateContent>
        <mc:AlternateContent xmlns:mc="http://schemas.openxmlformats.org/markup-compatibility/2006">
          <mc:Choice Requires="x14">
            <control shapeId="30753" r:id="rId33" name="Check Box 33">
              <controlPr defaultSize="0" autoFill="0" autoLine="0" autoPict="0">
                <anchor moveWithCells="1">
                  <from>
                    <xdr:col>7</xdr:col>
                    <xdr:colOff>28575</xdr:colOff>
                    <xdr:row>86</xdr:row>
                    <xdr:rowOff>0</xdr:rowOff>
                  </from>
                  <to>
                    <xdr:col>8</xdr:col>
                    <xdr:colOff>0</xdr:colOff>
                    <xdr:row>86</xdr:row>
                    <xdr:rowOff>180975</xdr:rowOff>
                  </to>
                </anchor>
              </controlPr>
            </control>
          </mc:Choice>
        </mc:AlternateContent>
        <mc:AlternateContent xmlns:mc="http://schemas.openxmlformats.org/markup-compatibility/2006">
          <mc:Choice Requires="x14">
            <control shapeId="30754" r:id="rId34" name="Check Box 34">
              <controlPr defaultSize="0" autoFill="0" autoLine="0" autoPict="0">
                <anchor moveWithCells="1">
                  <from>
                    <xdr:col>7</xdr:col>
                    <xdr:colOff>28575</xdr:colOff>
                    <xdr:row>87</xdr:row>
                    <xdr:rowOff>0</xdr:rowOff>
                  </from>
                  <to>
                    <xdr:col>8</xdr:col>
                    <xdr:colOff>0</xdr:colOff>
                    <xdr:row>87</xdr:row>
                    <xdr:rowOff>180975</xdr:rowOff>
                  </to>
                </anchor>
              </controlPr>
            </control>
          </mc:Choice>
        </mc:AlternateContent>
        <mc:AlternateContent xmlns:mc="http://schemas.openxmlformats.org/markup-compatibility/2006">
          <mc:Choice Requires="x14">
            <control shapeId="30755" r:id="rId35" name="Check Box 35">
              <controlPr defaultSize="0" autoFill="0" autoLine="0" autoPict="0">
                <anchor moveWithCells="1">
                  <from>
                    <xdr:col>7</xdr:col>
                    <xdr:colOff>28575</xdr:colOff>
                    <xdr:row>88</xdr:row>
                    <xdr:rowOff>0</xdr:rowOff>
                  </from>
                  <to>
                    <xdr:col>8</xdr:col>
                    <xdr:colOff>0</xdr:colOff>
                    <xdr:row>88</xdr:row>
                    <xdr:rowOff>180975</xdr:rowOff>
                  </to>
                </anchor>
              </controlPr>
            </control>
          </mc:Choice>
        </mc:AlternateContent>
        <mc:AlternateContent xmlns:mc="http://schemas.openxmlformats.org/markup-compatibility/2006">
          <mc:Choice Requires="x14">
            <control shapeId="30756" r:id="rId36" name="Check Box 36">
              <controlPr defaultSize="0" autoFill="0" autoLine="0" autoPict="0">
                <anchor moveWithCells="1">
                  <from>
                    <xdr:col>7</xdr:col>
                    <xdr:colOff>28575</xdr:colOff>
                    <xdr:row>89</xdr:row>
                    <xdr:rowOff>0</xdr:rowOff>
                  </from>
                  <to>
                    <xdr:col>8</xdr:col>
                    <xdr:colOff>0</xdr:colOff>
                    <xdr:row>89</xdr:row>
                    <xdr:rowOff>180975</xdr:rowOff>
                  </to>
                </anchor>
              </controlPr>
            </control>
          </mc:Choice>
        </mc:AlternateContent>
        <mc:AlternateContent xmlns:mc="http://schemas.openxmlformats.org/markup-compatibility/2006">
          <mc:Choice Requires="x14">
            <control shapeId="30757" r:id="rId37" name="Check Box 37">
              <controlPr defaultSize="0" autoFill="0" autoLine="0" autoPict="0">
                <anchor moveWithCells="1">
                  <from>
                    <xdr:col>7</xdr:col>
                    <xdr:colOff>28575</xdr:colOff>
                    <xdr:row>90</xdr:row>
                    <xdr:rowOff>0</xdr:rowOff>
                  </from>
                  <to>
                    <xdr:col>8</xdr:col>
                    <xdr:colOff>0</xdr:colOff>
                    <xdr:row>90</xdr:row>
                    <xdr:rowOff>180975</xdr:rowOff>
                  </to>
                </anchor>
              </controlPr>
            </control>
          </mc:Choice>
        </mc:AlternateContent>
        <mc:AlternateContent xmlns:mc="http://schemas.openxmlformats.org/markup-compatibility/2006">
          <mc:Choice Requires="x14">
            <control shapeId="30758" r:id="rId38" name="Check Box 38">
              <controlPr defaultSize="0" autoFill="0" autoLine="0" autoPict="0">
                <anchor moveWithCells="1">
                  <from>
                    <xdr:col>7</xdr:col>
                    <xdr:colOff>28575</xdr:colOff>
                    <xdr:row>91</xdr:row>
                    <xdr:rowOff>0</xdr:rowOff>
                  </from>
                  <to>
                    <xdr:col>8</xdr:col>
                    <xdr:colOff>0</xdr:colOff>
                    <xdr:row>91</xdr:row>
                    <xdr:rowOff>180975</xdr:rowOff>
                  </to>
                </anchor>
              </controlPr>
            </control>
          </mc:Choice>
        </mc:AlternateContent>
        <mc:AlternateContent xmlns:mc="http://schemas.openxmlformats.org/markup-compatibility/2006">
          <mc:Choice Requires="x14">
            <control shapeId="30759" r:id="rId39" name="Check Box 39">
              <controlPr defaultSize="0" autoFill="0" autoLine="0" autoPict="0">
                <anchor moveWithCells="1">
                  <from>
                    <xdr:col>7</xdr:col>
                    <xdr:colOff>28575</xdr:colOff>
                    <xdr:row>92</xdr:row>
                    <xdr:rowOff>0</xdr:rowOff>
                  </from>
                  <to>
                    <xdr:col>8</xdr:col>
                    <xdr:colOff>0</xdr:colOff>
                    <xdr:row>92</xdr:row>
                    <xdr:rowOff>180975</xdr:rowOff>
                  </to>
                </anchor>
              </controlPr>
            </control>
          </mc:Choice>
        </mc:AlternateContent>
        <mc:AlternateContent xmlns:mc="http://schemas.openxmlformats.org/markup-compatibility/2006">
          <mc:Choice Requires="x14">
            <control shapeId="30760" r:id="rId40" name="Check Box 40">
              <controlPr defaultSize="0" autoFill="0" autoLine="0" autoPict="0" macro="[0]!CheckBox40_Click">
                <anchor moveWithCells="1">
                  <from>
                    <xdr:col>7</xdr:col>
                    <xdr:colOff>28575</xdr:colOff>
                    <xdr:row>93</xdr:row>
                    <xdr:rowOff>0</xdr:rowOff>
                  </from>
                  <to>
                    <xdr:col>8</xdr:col>
                    <xdr:colOff>0</xdr:colOff>
                    <xdr:row>93</xdr:row>
                    <xdr:rowOff>180975</xdr:rowOff>
                  </to>
                </anchor>
              </controlPr>
            </control>
          </mc:Choice>
        </mc:AlternateContent>
        <mc:AlternateContent xmlns:mc="http://schemas.openxmlformats.org/markup-compatibility/2006">
          <mc:Choice Requires="x14">
            <control shapeId="30761" r:id="rId41" name="Check Box 41">
              <controlPr defaultSize="0" autoFill="0" autoLine="0" autoPict="0">
                <anchor moveWithCells="1">
                  <from>
                    <xdr:col>7</xdr:col>
                    <xdr:colOff>28575</xdr:colOff>
                    <xdr:row>94</xdr:row>
                    <xdr:rowOff>0</xdr:rowOff>
                  </from>
                  <to>
                    <xdr:col>8</xdr:col>
                    <xdr:colOff>0</xdr:colOff>
                    <xdr:row>94</xdr:row>
                    <xdr:rowOff>180975</xdr:rowOff>
                  </to>
                </anchor>
              </controlPr>
            </control>
          </mc:Choice>
        </mc:AlternateContent>
        <mc:AlternateContent xmlns:mc="http://schemas.openxmlformats.org/markup-compatibility/2006">
          <mc:Choice Requires="x14">
            <control shapeId="30762" r:id="rId42" name="Check Box 42">
              <controlPr defaultSize="0" autoFill="0" autoLine="0" autoPict="0">
                <anchor moveWithCells="1">
                  <from>
                    <xdr:col>7</xdr:col>
                    <xdr:colOff>28575</xdr:colOff>
                    <xdr:row>95</xdr:row>
                    <xdr:rowOff>0</xdr:rowOff>
                  </from>
                  <to>
                    <xdr:col>8</xdr:col>
                    <xdr:colOff>0</xdr:colOff>
                    <xdr:row>95</xdr:row>
                    <xdr:rowOff>180975</xdr:rowOff>
                  </to>
                </anchor>
              </controlPr>
            </control>
          </mc:Choice>
        </mc:AlternateContent>
        <mc:AlternateContent xmlns:mc="http://schemas.openxmlformats.org/markup-compatibility/2006">
          <mc:Choice Requires="x14">
            <control shapeId="30763" r:id="rId43" name="Check Box 43">
              <controlPr defaultSize="0" autoFill="0" autoLine="0" autoPict="0">
                <anchor moveWithCells="1">
                  <from>
                    <xdr:col>7</xdr:col>
                    <xdr:colOff>28575</xdr:colOff>
                    <xdr:row>18</xdr:row>
                    <xdr:rowOff>0</xdr:rowOff>
                  </from>
                  <to>
                    <xdr:col>8</xdr:col>
                    <xdr:colOff>0</xdr:colOff>
                    <xdr:row>18</xdr:row>
                    <xdr:rowOff>180975</xdr:rowOff>
                  </to>
                </anchor>
              </controlPr>
            </control>
          </mc:Choice>
        </mc:AlternateContent>
        <mc:AlternateContent xmlns:mc="http://schemas.openxmlformats.org/markup-compatibility/2006">
          <mc:Choice Requires="x14">
            <control shapeId="30764" r:id="rId44" name="Check Box 44">
              <controlPr defaultSize="0" autoFill="0" autoLine="0" autoPict="0">
                <anchor moveWithCells="1">
                  <from>
                    <xdr:col>7</xdr:col>
                    <xdr:colOff>28575</xdr:colOff>
                    <xdr:row>19</xdr:row>
                    <xdr:rowOff>0</xdr:rowOff>
                  </from>
                  <to>
                    <xdr:col>8</xdr:col>
                    <xdr:colOff>0</xdr:colOff>
                    <xdr:row>19</xdr:row>
                    <xdr:rowOff>180975</xdr:rowOff>
                  </to>
                </anchor>
              </controlPr>
            </control>
          </mc:Choice>
        </mc:AlternateContent>
        <mc:AlternateContent xmlns:mc="http://schemas.openxmlformats.org/markup-compatibility/2006">
          <mc:Choice Requires="x14">
            <control shapeId="30765" r:id="rId45" name="Check Box 45">
              <controlPr defaultSize="0" autoFill="0" autoLine="0" autoPict="0">
                <anchor moveWithCells="1">
                  <from>
                    <xdr:col>7</xdr:col>
                    <xdr:colOff>28575</xdr:colOff>
                    <xdr:row>20</xdr:row>
                    <xdr:rowOff>0</xdr:rowOff>
                  </from>
                  <to>
                    <xdr:col>8</xdr:col>
                    <xdr:colOff>0</xdr:colOff>
                    <xdr:row>20</xdr:row>
                    <xdr:rowOff>180975</xdr:rowOff>
                  </to>
                </anchor>
              </controlPr>
            </control>
          </mc:Choice>
        </mc:AlternateContent>
        <mc:AlternateContent xmlns:mc="http://schemas.openxmlformats.org/markup-compatibility/2006">
          <mc:Choice Requires="x14">
            <control shapeId="30766" r:id="rId46" name="Check Box 46">
              <controlPr defaultSize="0" autoFill="0" autoLine="0" autoPict="0">
                <anchor moveWithCells="1">
                  <from>
                    <xdr:col>7</xdr:col>
                    <xdr:colOff>28575</xdr:colOff>
                    <xdr:row>21</xdr:row>
                    <xdr:rowOff>0</xdr:rowOff>
                  </from>
                  <to>
                    <xdr:col>8</xdr:col>
                    <xdr:colOff>0</xdr:colOff>
                    <xdr:row>21</xdr:row>
                    <xdr:rowOff>180975</xdr:rowOff>
                  </to>
                </anchor>
              </controlPr>
            </control>
          </mc:Choice>
        </mc:AlternateContent>
        <mc:AlternateContent xmlns:mc="http://schemas.openxmlformats.org/markup-compatibility/2006">
          <mc:Choice Requires="x14">
            <control shapeId="30767" r:id="rId47" name="Check Box 47">
              <controlPr defaultSize="0" autoFill="0" autoLine="0" autoPict="0">
                <anchor moveWithCells="1">
                  <from>
                    <xdr:col>7</xdr:col>
                    <xdr:colOff>28575</xdr:colOff>
                    <xdr:row>22</xdr:row>
                    <xdr:rowOff>0</xdr:rowOff>
                  </from>
                  <to>
                    <xdr:col>8</xdr:col>
                    <xdr:colOff>0</xdr:colOff>
                    <xdr:row>22</xdr:row>
                    <xdr:rowOff>180975</xdr:rowOff>
                  </to>
                </anchor>
              </controlPr>
            </control>
          </mc:Choice>
        </mc:AlternateContent>
        <mc:AlternateContent xmlns:mc="http://schemas.openxmlformats.org/markup-compatibility/2006">
          <mc:Choice Requires="x14">
            <control shapeId="30768" r:id="rId48" name="Check Box 48">
              <controlPr defaultSize="0" autoFill="0" autoLine="0" autoPict="0">
                <anchor moveWithCells="1">
                  <from>
                    <xdr:col>7</xdr:col>
                    <xdr:colOff>28575</xdr:colOff>
                    <xdr:row>23</xdr:row>
                    <xdr:rowOff>0</xdr:rowOff>
                  </from>
                  <to>
                    <xdr:col>8</xdr:col>
                    <xdr:colOff>0</xdr:colOff>
                    <xdr:row>23</xdr:row>
                    <xdr:rowOff>180975</xdr:rowOff>
                  </to>
                </anchor>
              </controlPr>
            </control>
          </mc:Choice>
        </mc:AlternateContent>
        <mc:AlternateContent xmlns:mc="http://schemas.openxmlformats.org/markup-compatibility/2006">
          <mc:Choice Requires="x14">
            <control shapeId="30769" r:id="rId49" name="Check Box 49">
              <controlPr defaultSize="0" autoFill="0" autoLine="0" autoPict="0">
                <anchor moveWithCells="1">
                  <from>
                    <xdr:col>7</xdr:col>
                    <xdr:colOff>28575</xdr:colOff>
                    <xdr:row>24</xdr:row>
                    <xdr:rowOff>0</xdr:rowOff>
                  </from>
                  <to>
                    <xdr:col>8</xdr:col>
                    <xdr:colOff>0</xdr:colOff>
                    <xdr:row>24</xdr:row>
                    <xdr:rowOff>180975</xdr:rowOff>
                  </to>
                </anchor>
              </controlPr>
            </control>
          </mc:Choice>
        </mc:AlternateContent>
        <mc:AlternateContent xmlns:mc="http://schemas.openxmlformats.org/markup-compatibility/2006">
          <mc:Choice Requires="x14">
            <control shapeId="30770" r:id="rId50" name="Check Box 50">
              <controlPr defaultSize="0" autoFill="0" autoLine="0" autoPict="0">
                <anchor moveWithCells="1">
                  <from>
                    <xdr:col>7</xdr:col>
                    <xdr:colOff>28575</xdr:colOff>
                    <xdr:row>25</xdr:row>
                    <xdr:rowOff>0</xdr:rowOff>
                  </from>
                  <to>
                    <xdr:col>8</xdr:col>
                    <xdr:colOff>0</xdr:colOff>
                    <xdr:row>25</xdr:row>
                    <xdr:rowOff>180975</xdr:rowOff>
                  </to>
                </anchor>
              </controlPr>
            </control>
          </mc:Choice>
        </mc:AlternateContent>
        <mc:AlternateContent xmlns:mc="http://schemas.openxmlformats.org/markup-compatibility/2006">
          <mc:Choice Requires="x14">
            <control shapeId="30771" r:id="rId51" name="Check Box 51">
              <controlPr defaultSize="0" autoFill="0" autoLine="0" autoPict="0">
                <anchor moveWithCells="1">
                  <from>
                    <xdr:col>7</xdr:col>
                    <xdr:colOff>28575</xdr:colOff>
                    <xdr:row>26</xdr:row>
                    <xdr:rowOff>0</xdr:rowOff>
                  </from>
                  <to>
                    <xdr:col>8</xdr:col>
                    <xdr:colOff>0</xdr:colOff>
                    <xdr:row>26</xdr:row>
                    <xdr:rowOff>180975</xdr:rowOff>
                  </to>
                </anchor>
              </controlPr>
            </control>
          </mc:Choice>
        </mc:AlternateContent>
        <mc:AlternateContent xmlns:mc="http://schemas.openxmlformats.org/markup-compatibility/2006">
          <mc:Choice Requires="x14">
            <control shapeId="30772" r:id="rId52" name="Check Box 52">
              <controlPr defaultSize="0" autoFill="0" autoLine="0" autoPict="0">
                <anchor moveWithCells="1">
                  <from>
                    <xdr:col>7</xdr:col>
                    <xdr:colOff>28575</xdr:colOff>
                    <xdr:row>18</xdr:row>
                    <xdr:rowOff>0</xdr:rowOff>
                  </from>
                  <to>
                    <xdr:col>8</xdr:col>
                    <xdr:colOff>0</xdr:colOff>
                    <xdr:row>18</xdr:row>
                    <xdr:rowOff>180975</xdr:rowOff>
                  </to>
                </anchor>
              </controlPr>
            </control>
          </mc:Choice>
        </mc:AlternateContent>
        <mc:AlternateContent xmlns:mc="http://schemas.openxmlformats.org/markup-compatibility/2006">
          <mc:Choice Requires="x14">
            <control shapeId="30773" r:id="rId53" name="Check Box 53">
              <controlPr defaultSize="0" autoFill="0" autoLine="0" autoPict="0">
                <anchor moveWithCells="1">
                  <from>
                    <xdr:col>7</xdr:col>
                    <xdr:colOff>28575</xdr:colOff>
                    <xdr:row>19</xdr:row>
                    <xdr:rowOff>0</xdr:rowOff>
                  </from>
                  <to>
                    <xdr:col>8</xdr:col>
                    <xdr:colOff>0</xdr:colOff>
                    <xdr:row>19</xdr:row>
                    <xdr:rowOff>180975</xdr:rowOff>
                  </to>
                </anchor>
              </controlPr>
            </control>
          </mc:Choice>
        </mc:AlternateContent>
        <mc:AlternateContent xmlns:mc="http://schemas.openxmlformats.org/markup-compatibility/2006">
          <mc:Choice Requires="x14">
            <control shapeId="30774" r:id="rId54" name="Check Box 54">
              <controlPr defaultSize="0" autoFill="0" autoLine="0" autoPict="0">
                <anchor moveWithCells="1">
                  <from>
                    <xdr:col>7</xdr:col>
                    <xdr:colOff>28575</xdr:colOff>
                    <xdr:row>20</xdr:row>
                    <xdr:rowOff>0</xdr:rowOff>
                  </from>
                  <to>
                    <xdr:col>8</xdr:col>
                    <xdr:colOff>0</xdr:colOff>
                    <xdr:row>20</xdr:row>
                    <xdr:rowOff>180975</xdr:rowOff>
                  </to>
                </anchor>
              </controlPr>
            </control>
          </mc:Choice>
        </mc:AlternateContent>
        <mc:AlternateContent xmlns:mc="http://schemas.openxmlformats.org/markup-compatibility/2006">
          <mc:Choice Requires="x14">
            <control shapeId="30775" r:id="rId55" name="Check Box 55">
              <controlPr defaultSize="0" autoFill="0" autoLine="0" autoPict="0">
                <anchor moveWithCells="1">
                  <from>
                    <xdr:col>7</xdr:col>
                    <xdr:colOff>28575</xdr:colOff>
                    <xdr:row>21</xdr:row>
                    <xdr:rowOff>0</xdr:rowOff>
                  </from>
                  <to>
                    <xdr:col>8</xdr:col>
                    <xdr:colOff>0</xdr:colOff>
                    <xdr:row>21</xdr:row>
                    <xdr:rowOff>180975</xdr:rowOff>
                  </to>
                </anchor>
              </controlPr>
            </control>
          </mc:Choice>
        </mc:AlternateContent>
        <mc:AlternateContent xmlns:mc="http://schemas.openxmlformats.org/markup-compatibility/2006">
          <mc:Choice Requires="x14">
            <control shapeId="30776" r:id="rId56" name="Check Box 56">
              <controlPr defaultSize="0" autoFill="0" autoLine="0" autoPict="0">
                <anchor moveWithCells="1">
                  <from>
                    <xdr:col>7</xdr:col>
                    <xdr:colOff>28575</xdr:colOff>
                    <xdr:row>22</xdr:row>
                    <xdr:rowOff>0</xdr:rowOff>
                  </from>
                  <to>
                    <xdr:col>8</xdr:col>
                    <xdr:colOff>0</xdr:colOff>
                    <xdr:row>22</xdr:row>
                    <xdr:rowOff>180975</xdr:rowOff>
                  </to>
                </anchor>
              </controlPr>
            </control>
          </mc:Choice>
        </mc:AlternateContent>
        <mc:AlternateContent xmlns:mc="http://schemas.openxmlformats.org/markup-compatibility/2006">
          <mc:Choice Requires="x14">
            <control shapeId="30777" r:id="rId57" name="Check Box 57">
              <controlPr defaultSize="0" autoFill="0" autoLine="0" autoPict="0">
                <anchor moveWithCells="1">
                  <from>
                    <xdr:col>7</xdr:col>
                    <xdr:colOff>28575</xdr:colOff>
                    <xdr:row>23</xdr:row>
                    <xdr:rowOff>0</xdr:rowOff>
                  </from>
                  <to>
                    <xdr:col>8</xdr:col>
                    <xdr:colOff>0</xdr:colOff>
                    <xdr:row>23</xdr:row>
                    <xdr:rowOff>180975</xdr:rowOff>
                  </to>
                </anchor>
              </controlPr>
            </control>
          </mc:Choice>
        </mc:AlternateContent>
        <mc:AlternateContent xmlns:mc="http://schemas.openxmlformats.org/markup-compatibility/2006">
          <mc:Choice Requires="x14">
            <control shapeId="30778" r:id="rId58" name="Check Box 58">
              <controlPr defaultSize="0" autoFill="0" autoLine="0" autoPict="0">
                <anchor moveWithCells="1">
                  <from>
                    <xdr:col>7</xdr:col>
                    <xdr:colOff>28575</xdr:colOff>
                    <xdr:row>24</xdr:row>
                    <xdr:rowOff>0</xdr:rowOff>
                  </from>
                  <to>
                    <xdr:col>8</xdr:col>
                    <xdr:colOff>0</xdr:colOff>
                    <xdr:row>24</xdr:row>
                    <xdr:rowOff>180975</xdr:rowOff>
                  </to>
                </anchor>
              </controlPr>
            </control>
          </mc:Choice>
        </mc:AlternateContent>
        <mc:AlternateContent xmlns:mc="http://schemas.openxmlformats.org/markup-compatibility/2006">
          <mc:Choice Requires="x14">
            <control shapeId="30779" r:id="rId59" name="Check Box 59">
              <controlPr defaultSize="0" autoFill="0" autoLine="0" autoPict="0">
                <anchor moveWithCells="1">
                  <from>
                    <xdr:col>7</xdr:col>
                    <xdr:colOff>28575</xdr:colOff>
                    <xdr:row>25</xdr:row>
                    <xdr:rowOff>0</xdr:rowOff>
                  </from>
                  <to>
                    <xdr:col>8</xdr:col>
                    <xdr:colOff>0</xdr:colOff>
                    <xdr:row>25</xdr:row>
                    <xdr:rowOff>180975</xdr:rowOff>
                  </to>
                </anchor>
              </controlPr>
            </control>
          </mc:Choice>
        </mc:AlternateContent>
        <mc:AlternateContent xmlns:mc="http://schemas.openxmlformats.org/markup-compatibility/2006">
          <mc:Choice Requires="x14">
            <control shapeId="30780" r:id="rId60" name="Check Box 60">
              <controlPr defaultSize="0" autoFill="0" autoLine="0" autoPict="0">
                <anchor moveWithCells="1">
                  <from>
                    <xdr:col>7</xdr:col>
                    <xdr:colOff>28575</xdr:colOff>
                    <xdr:row>26</xdr:row>
                    <xdr:rowOff>0</xdr:rowOff>
                  </from>
                  <to>
                    <xdr:col>8</xdr:col>
                    <xdr:colOff>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5" tint="0.39997558519241921"/>
  </sheetPr>
  <dimension ref="A1:L63"/>
  <sheetViews>
    <sheetView showGridLines="0" topLeftCell="A12" zoomScaleNormal="100" zoomScaleSheetLayoutView="85" workbookViewId="0"/>
  </sheetViews>
  <sheetFormatPr defaultColWidth="9.140625" defaultRowHeight="15" x14ac:dyDescent="0.25"/>
  <cols>
    <col min="1" max="9" width="9.140625" style="92"/>
    <col min="10" max="10" width="2" style="92" customWidth="1"/>
    <col min="11" max="16384" width="9.140625" style="92"/>
  </cols>
  <sheetData>
    <row r="1" spans="1:12" x14ac:dyDescent="0.25">
      <c r="A1" s="883" t="s">
        <v>1133</v>
      </c>
      <c r="B1" s="884"/>
      <c r="C1" s="884"/>
      <c r="D1" s="884"/>
      <c r="E1" s="884"/>
      <c r="F1" s="884"/>
      <c r="G1" s="884"/>
      <c r="H1" s="884"/>
      <c r="I1" s="884"/>
      <c r="J1" s="884"/>
      <c r="K1" s="885"/>
    </row>
    <row r="2" spans="1:12" ht="15.75" x14ac:dyDescent="0.25">
      <c r="A2" s="481" t="s">
        <v>530</v>
      </c>
      <c r="B2" s="277"/>
      <c r="C2" s="277"/>
      <c r="D2" s="277"/>
      <c r="E2" s="277"/>
      <c r="F2" s="277"/>
      <c r="G2" s="277"/>
      <c r="H2" s="277"/>
      <c r="I2" s="277"/>
    </row>
    <row r="3" spans="1:12" ht="15.75" x14ac:dyDescent="0.25">
      <c r="A3" s="277"/>
      <c r="B3" s="277"/>
      <c r="C3" s="277"/>
      <c r="D3" s="277"/>
      <c r="E3" s="277"/>
      <c r="F3" s="277"/>
      <c r="G3" s="277"/>
      <c r="H3" s="277"/>
      <c r="I3" s="277"/>
    </row>
    <row r="4" spans="1:12" ht="15.75" x14ac:dyDescent="0.25">
      <c r="A4" s="482" t="s">
        <v>330</v>
      </c>
      <c r="B4" s="277"/>
      <c r="C4" s="277"/>
      <c r="D4" s="277"/>
      <c r="E4" s="277"/>
      <c r="F4" s="277"/>
      <c r="G4" s="277"/>
      <c r="H4" s="277"/>
      <c r="I4" s="277"/>
    </row>
    <row r="5" spans="1:12" ht="15.75" x14ac:dyDescent="0.25">
      <c r="A5" s="483"/>
      <c r="B5" s="277"/>
      <c r="C5" s="277"/>
      <c r="D5" s="277"/>
      <c r="E5" s="277"/>
      <c r="F5" s="277"/>
      <c r="G5" s="277"/>
      <c r="H5" s="277"/>
      <c r="I5" s="277"/>
    </row>
    <row r="6" spans="1:12" ht="15.75" x14ac:dyDescent="0.25">
      <c r="A6" s="277"/>
      <c r="B6" s="277"/>
      <c r="C6" s="277"/>
      <c r="D6" s="277"/>
      <c r="E6" s="277"/>
      <c r="F6" s="277"/>
      <c r="G6" s="277"/>
      <c r="H6" s="277"/>
      <c r="I6" s="277"/>
    </row>
    <row r="7" spans="1:12" ht="15.75" x14ac:dyDescent="0.25">
      <c r="A7" s="277"/>
      <c r="B7" s="277"/>
      <c r="C7" s="277"/>
      <c r="D7" s="277"/>
      <c r="E7" s="277"/>
      <c r="F7" s="277"/>
      <c r="G7" s="277"/>
      <c r="H7" s="277"/>
      <c r="I7" s="277"/>
    </row>
    <row r="8" spans="1:12" ht="15.75" x14ac:dyDescent="0.25">
      <c r="A8" s="277"/>
      <c r="B8" s="277"/>
      <c r="C8" s="277"/>
      <c r="D8" s="277"/>
      <c r="E8" s="277"/>
      <c r="F8" s="277"/>
      <c r="G8" s="277"/>
      <c r="H8" s="277"/>
      <c r="I8" s="277"/>
    </row>
    <row r="9" spans="1:12" ht="15.75" x14ac:dyDescent="0.25">
      <c r="A9" s="484" t="s">
        <v>331</v>
      </c>
      <c r="B9" s="2038" t="s">
        <v>332</v>
      </c>
      <c r="C9" s="2038"/>
      <c r="D9" s="2038"/>
      <c r="E9" s="2038"/>
      <c r="F9" s="2038"/>
      <c r="G9" s="2038"/>
      <c r="H9" s="2038"/>
      <c r="I9" s="2038"/>
      <c r="J9" s="2038"/>
    </row>
    <row r="10" spans="1:12" ht="15.75" x14ac:dyDescent="0.25">
      <c r="A10" s="485" t="s">
        <v>333</v>
      </c>
      <c r="B10" s="2039" t="s">
        <v>334</v>
      </c>
      <c r="C10" s="2039"/>
      <c r="D10" s="2039"/>
      <c r="E10" s="2039"/>
      <c r="F10" s="2039"/>
      <c r="G10" s="2039"/>
      <c r="H10" s="2039"/>
      <c r="I10" s="2039"/>
      <c r="J10" s="2039"/>
      <c r="K10" s="486"/>
      <c r="L10" s="486"/>
    </row>
    <row r="11" spans="1:12" ht="15.75" x14ac:dyDescent="0.25">
      <c r="A11" s="277"/>
      <c r="B11" s="277"/>
      <c r="C11" s="277"/>
      <c r="D11" s="277"/>
      <c r="E11" s="277"/>
      <c r="F11" s="277"/>
      <c r="G11" s="277"/>
      <c r="H11" s="277"/>
      <c r="I11" s="277"/>
    </row>
    <row r="12" spans="1:12" ht="15.75" x14ac:dyDescent="0.25">
      <c r="A12" s="277"/>
      <c r="B12" s="277"/>
      <c r="C12" s="277"/>
      <c r="D12" s="277"/>
      <c r="E12" s="277"/>
      <c r="F12" s="277"/>
      <c r="G12" s="277"/>
      <c r="H12" s="277"/>
      <c r="I12" s="277"/>
    </row>
    <row r="13" spans="1:12" ht="15.75" x14ac:dyDescent="0.25">
      <c r="A13" s="482" t="s">
        <v>469</v>
      </c>
      <c r="B13" s="277"/>
      <c r="C13" s="277"/>
      <c r="D13" s="277"/>
      <c r="E13" s="277"/>
      <c r="F13" s="277"/>
      <c r="G13" s="277"/>
      <c r="H13" s="277"/>
      <c r="I13" s="277"/>
    </row>
    <row r="14" spans="1:12" ht="15.75" x14ac:dyDescent="0.25">
      <c r="A14" s="277"/>
      <c r="B14" s="277"/>
      <c r="C14" s="277"/>
      <c r="D14" s="277"/>
      <c r="E14" s="277"/>
      <c r="F14" s="277"/>
      <c r="G14" s="277"/>
      <c r="H14" s="277"/>
      <c r="I14" s="277"/>
    </row>
    <row r="15" spans="1:12" ht="15.75" x14ac:dyDescent="0.25">
      <c r="A15" s="277"/>
      <c r="B15" s="277"/>
      <c r="C15" s="277"/>
      <c r="D15" s="277"/>
      <c r="E15" s="277"/>
      <c r="F15" s="277"/>
      <c r="G15" s="277"/>
      <c r="H15" s="277"/>
      <c r="I15" s="277"/>
    </row>
    <row r="16" spans="1:12" ht="15.75" x14ac:dyDescent="0.25">
      <c r="A16" s="277"/>
      <c r="B16" s="277"/>
      <c r="C16" s="277"/>
      <c r="D16" s="277"/>
      <c r="E16" s="277"/>
      <c r="F16" s="277"/>
      <c r="G16" s="277"/>
      <c r="H16" s="277"/>
      <c r="I16" s="277"/>
    </row>
    <row r="17" spans="1:10" ht="15.75" x14ac:dyDescent="0.25">
      <c r="A17" s="277"/>
      <c r="B17" s="277"/>
      <c r="C17" s="277"/>
      <c r="D17" s="277"/>
      <c r="E17" s="277"/>
      <c r="F17" s="277"/>
      <c r="G17" s="277"/>
      <c r="H17" s="277"/>
      <c r="I17" s="277"/>
    </row>
    <row r="18" spans="1:10" ht="15.75" x14ac:dyDescent="0.25">
      <c r="A18" s="277"/>
      <c r="B18" s="277"/>
      <c r="C18" s="277"/>
      <c r="D18" s="277"/>
      <c r="E18" s="277"/>
      <c r="F18" s="277"/>
      <c r="G18" s="277"/>
      <c r="H18" s="277"/>
      <c r="I18" s="277"/>
    </row>
    <row r="19" spans="1:10" ht="15.75" x14ac:dyDescent="0.25">
      <c r="A19" s="277"/>
      <c r="B19" s="277"/>
      <c r="C19" s="277"/>
      <c r="D19" s="277"/>
      <c r="E19" s="277"/>
      <c r="F19" s="277"/>
      <c r="G19" s="277"/>
      <c r="H19" s="277"/>
      <c r="I19" s="277"/>
    </row>
    <row r="20" spans="1:10" ht="15.75" x14ac:dyDescent="0.25">
      <c r="A20" s="277"/>
      <c r="B20" s="277"/>
      <c r="C20" s="277"/>
      <c r="D20" s="277"/>
      <c r="E20" s="277"/>
      <c r="F20" s="277"/>
      <c r="G20" s="277"/>
      <c r="H20" s="277"/>
      <c r="I20" s="277"/>
    </row>
    <row r="21" spans="1:10" ht="15.75" x14ac:dyDescent="0.25">
      <c r="A21" s="277"/>
      <c r="B21" s="277"/>
      <c r="C21" s="277"/>
      <c r="D21" s="277"/>
      <c r="E21" s="277"/>
      <c r="F21" s="277"/>
      <c r="G21" s="277"/>
      <c r="H21" s="277"/>
      <c r="I21" s="277"/>
    </row>
    <row r="22" spans="1:10" ht="15.75" x14ac:dyDescent="0.25">
      <c r="A22" s="277"/>
      <c r="B22" s="277"/>
      <c r="C22" s="277"/>
      <c r="D22" s="277"/>
      <c r="E22" s="277"/>
      <c r="F22" s="277"/>
      <c r="G22" s="277"/>
      <c r="H22" s="277"/>
      <c r="I22" s="277"/>
    </row>
    <row r="23" spans="1:10" ht="15.75" x14ac:dyDescent="0.25">
      <c r="A23" s="277"/>
      <c r="B23" s="277"/>
      <c r="C23" s="277"/>
      <c r="D23" s="277"/>
      <c r="E23" s="277"/>
      <c r="F23" s="277"/>
      <c r="G23" s="277"/>
      <c r="H23" s="277"/>
      <c r="I23" s="277"/>
    </row>
    <row r="24" spans="1:10" ht="15.75" x14ac:dyDescent="0.25">
      <c r="A24" s="277"/>
      <c r="B24" s="277"/>
      <c r="C24" s="277"/>
      <c r="D24" s="277"/>
      <c r="E24" s="277"/>
      <c r="F24" s="277"/>
      <c r="G24" s="277"/>
      <c r="H24" s="277"/>
      <c r="I24" s="277"/>
    </row>
    <row r="25" spans="1:10" ht="15.75" x14ac:dyDescent="0.25">
      <c r="A25" s="487" t="s">
        <v>331</v>
      </c>
      <c r="B25" s="2040" t="s">
        <v>335</v>
      </c>
      <c r="C25" s="2041"/>
      <c r="D25" s="2041"/>
      <c r="E25" s="2041"/>
      <c r="F25" s="2041"/>
      <c r="G25" s="2041"/>
      <c r="H25" s="2041"/>
      <c r="I25" s="2041"/>
      <c r="J25" s="2042"/>
    </row>
    <row r="26" spans="1:10" ht="15.75" x14ac:dyDescent="0.25">
      <c r="A26" s="488" t="s">
        <v>333</v>
      </c>
      <c r="B26" s="2039" t="s">
        <v>336</v>
      </c>
      <c r="C26" s="2039"/>
      <c r="D26" s="2039"/>
      <c r="E26" s="2039"/>
      <c r="F26" s="2039"/>
      <c r="G26" s="2039"/>
      <c r="H26" s="2039"/>
      <c r="I26" s="2039"/>
      <c r="J26" s="2039"/>
    </row>
    <row r="27" spans="1:10" ht="15.75" x14ac:dyDescent="0.25">
      <c r="A27" s="277"/>
      <c r="B27" s="277"/>
      <c r="C27" s="277"/>
      <c r="D27" s="277"/>
      <c r="E27" s="277"/>
      <c r="F27" s="277"/>
      <c r="G27" s="277"/>
      <c r="H27" s="277"/>
      <c r="I27" s="277"/>
    </row>
    <row r="28" spans="1:10" ht="15.75" customHeight="1" x14ac:dyDescent="0.25"/>
    <row r="29" spans="1:10" ht="15.75" x14ac:dyDescent="0.25">
      <c r="A29" s="482" t="s">
        <v>1130</v>
      </c>
    </row>
    <row r="34" spans="1:10" ht="15.75" x14ac:dyDescent="0.25">
      <c r="A34" s="854" t="s">
        <v>331</v>
      </c>
      <c r="B34" s="2040" t="s">
        <v>1131</v>
      </c>
      <c r="C34" s="2041"/>
      <c r="D34" s="2041"/>
      <c r="E34" s="2041"/>
      <c r="F34" s="2041"/>
      <c r="G34" s="2041"/>
      <c r="H34" s="2041"/>
      <c r="I34" s="2041"/>
      <c r="J34" s="2042"/>
    </row>
    <row r="35" spans="1:10" ht="51" customHeight="1" x14ac:dyDescent="0.25">
      <c r="A35" s="855" t="s">
        <v>333</v>
      </c>
      <c r="B35" s="2039" t="s">
        <v>1132</v>
      </c>
      <c r="C35" s="2039"/>
      <c r="D35" s="2039"/>
      <c r="E35" s="2039"/>
      <c r="F35" s="2039"/>
      <c r="G35" s="2039"/>
      <c r="H35" s="2039"/>
      <c r="I35" s="2039"/>
      <c r="J35" s="2039"/>
    </row>
    <row r="38" spans="1:10" ht="15.75" customHeight="1" x14ac:dyDescent="0.25">
      <c r="A38" s="2037" t="s">
        <v>1134</v>
      </c>
      <c r="B38" s="2037"/>
      <c r="C38" s="2037"/>
      <c r="D38" s="2037"/>
      <c r="E38" s="2037"/>
      <c r="F38" s="2037"/>
      <c r="G38" s="2037"/>
      <c r="H38" s="2037"/>
      <c r="I38" s="2037"/>
      <c r="J38" s="2037"/>
    </row>
    <row r="39" spans="1:10" x14ac:dyDescent="0.25">
      <c r="A39" s="2037"/>
      <c r="B39" s="2037"/>
      <c r="C39" s="2037"/>
      <c r="D39" s="2037"/>
      <c r="E39" s="2037"/>
      <c r="F39" s="2037"/>
      <c r="G39" s="2037"/>
      <c r="H39" s="2037"/>
      <c r="I39" s="2037"/>
      <c r="J39" s="2037"/>
    </row>
    <row r="47" spans="1:10" ht="15.75" x14ac:dyDescent="0.25">
      <c r="A47" s="854" t="s">
        <v>331</v>
      </c>
      <c r="B47" s="2040" t="s">
        <v>1135</v>
      </c>
      <c r="C47" s="2041"/>
      <c r="D47" s="2041"/>
      <c r="E47" s="2041"/>
      <c r="F47" s="2041"/>
      <c r="G47" s="2041"/>
      <c r="H47" s="2041"/>
      <c r="I47" s="2041"/>
      <c r="J47" s="2042"/>
    </row>
    <row r="48" spans="1:10" ht="45.75" customHeight="1" x14ac:dyDescent="0.25">
      <c r="A48" s="855" t="s">
        <v>333</v>
      </c>
      <c r="B48" s="2039" t="s">
        <v>1136</v>
      </c>
      <c r="C48" s="2039"/>
      <c r="D48" s="2039"/>
      <c r="E48" s="2039"/>
      <c r="F48" s="2039"/>
      <c r="G48" s="2039"/>
      <c r="H48" s="2039"/>
      <c r="I48" s="2039"/>
      <c r="J48" s="2039"/>
    </row>
    <row r="51" spans="1:10" x14ac:dyDescent="0.25">
      <c r="A51" s="2037" t="s">
        <v>1145</v>
      </c>
      <c r="B51" s="2037"/>
      <c r="C51" s="2037"/>
      <c r="D51" s="2037"/>
      <c r="E51" s="2037"/>
      <c r="F51" s="2037"/>
      <c r="G51" s="2037"/>
      <c r="H51" s="2037"/>
      <c r="I51" s="2037"/>
      <c r="J51" s="2037"/>
    </row>
    <row r="52" spans="1:10" x14ac:dyDescent="0.25">
      <c r="A52" s="2037"/>
      <c r="B52" s="2037"/>
      <c r="C52" s="2037"/>
      <c r="D52" s="2037"/>
      <c r="E52" s="2037"/>
      <c r="F52" s="2037"/>
      <c r="G52" s="2037"/>
      <c r="H52" s="2037"/>
      <c r="I52" s="2037"/>
      <c r="J52" s="2037"/>
    </row>
    <row r="54" spans="1:10" x14ac:dyDescent="0.25">
      <c r="B54" s="856" t="s">
        <v>1142</v>
      </c>
    </row>
    <row r="62" spans="1:10" ht="15.75" x14ac:dyDescent="0.25">
      <c r="A62" s="855" t="s">
        <v>331</v>
      </c>
      <c r="B62" s="2038" t="s">
        <v>1144</v>
      </c>
      <c r="C62" s="2038"/>
      <c r="D62" s="2038"/>
      <c r="E62" s="2038"/>
      <c r="F62" s="2038"/>
      <c r="G62" s="2038"/>
      <c r="H62" s="2038"/>
      <c r="I62" s="2038"/>
      <c r="J62" s="2038"/>
    </row>
    <row r="63" spans="1:10" ht="30.75" customHeight="1" x14ac:dyDescent="0.25">
      <c r="A63" s="855" t="s">
        <v>333</v>
      </c>
      <c r="B63" s="2039" t="s">
        <v>1143</v>
      </c>
      <c r="C63" s="2039"/>
      <c r="D63" s="2039"/>
      <c r="E63" s="2039"/>
      <c r="F63" s="2039"/>
      <c r="G63" s="2039"/>
      <c r="H63" s="2039"/>
      <c r="I63" s="2039"/>
      <c r="J63" s="2039"/>
    </row>
  </sheetData>
  <sheetProtection algorithmName="SHA-512" hashValue="uZ/R++UecmQmLCztShtXx2kBMnE8Pti3XFH2TUaMkaSxSMrjOIZCPCKNymL3YbxuidayuJSONrTa3B+vZTAymg==" saltValue="f3S8F+noCkvSVyE1vdx6PA==" spinCount="100000" sheet="1" objects="1" scenarios="1"/>
  <customSheetViews>
    <customSheetView guid="{5995A1A3-5354-4C1E-87A2-F9C01D64FBCF}" scale="115" showGridLines="0" fitToPage="1" topLeftCell="A22">
      <selection activeCell="L13" sqref="L13"/>
      <pageMargins left="0.70866141732283472" right="0.19685039370078741" top="0.47244094488188981" bottom="0.74803149606299213" header="0.31496062992125984" footer="0.31496062992125984"/>
      <headerFooter>
        <oddFooter>&amp;L&amp;F,  &amp;A&amp;RPage &amp;P</oddFooter>
      </headerFooter>
    </customSheetView>
  </customSheetViews>
  <mergeCells count="12">
    <mergeCell ref="B9:J9"/>
    <mergeCell ref="B10:J10"/>
    <mergeCell ref="B25:J25"/>
    <mergeCell ref="B26:J26"/>
    <mergeCell ref="B34:J34"/>
    <mergeCell ref="A51:J52"/>
    <mergeCell ref="B62:J62"/>
    <mergeCell ref="B63:J63"/>
    <mergeCell ref="B35:J35"/>
    <mergeCell ref="A38:J39"/>
    <mergeCell ref="B47:J47"/>
    <mergeCell ref="B48:J48"/>
  </mergeCells>
  <pageMargins left="0.70866141732283472" right="0.19685039370078741" top="0.47244094488188981" bottom="0.74803149606299213" header="0.31496062992125984" footer="0.31496062992125984"/>
  <headerFooter>
    <oddFooter>&amp;L&amp;"Arial,Regular"&amp;10SRC-&amp;A/0123/ACAP&amp;R&amp;"Arial,Regular"&amp;10Page &amp;P</oddFooter>
  </headerFooter>
  <drawing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bQYRxnre3Et/IdsZ884Cn/GxoqlL2Zw+NvUFeHzwiDE=</DigestValue>
    </Reference>
    <Reference Type="http://www.w3.org/2000/09/xmldsig#Object" URI="#idOfficeObject">
      <DigestMethod Algorithm="http://www.w3.org/2001/04/xmlenc#sha256"/>
      <DigestValue>9nBg/2OuJQDxfohc3K8tpSsaStfyk0QGqg+uHUzkqkA=</DigestValue>
    </Reference>
    <Reference Type="http://uri.etsi.org/01903#SignedProperties" URI="#idSignedProperties">
      <Transforms>
        <Transform Algorithm="http://www.w3.org/TR/2001/REC-xml-c14n-20010315"/>
      </Transforms>
      <DigestMethod Algorithm="http://www.w3.org/2001/04/xmlenc#sha256"/>
      <DigestValue>T8WJvRnMLvidNFFPSFMorvKwUZnAL7+KMLwUNKy2Als=</DigestValue>
    </Reference>
  </SignedInfo>
  <SignatureValue>G/1JLLp9t2cED/s4cAG6i3Rw8LpaU7YCEdBrtxmeWaw9rVIrxqLGBMSx8ScEKa2iEGbF/EebmLe0
xNJxIRbL+QE2Bbx7dcBN4mur3tgegdamtnMSekXE9HAWihmXYSKNOZ8ELpRXtIW5TKtfDvmz43UX
lRK5WAFlHePyQaX9yIGkDxTjnYrOVis/KuPJtykkdajlCX57D02dSP9HB1zrqx9vZKjQDhQz4tz5
zv7L/MqLYQCPmLhvctAfHADdPg2dSRDELdAhIaitsx7gs60zGlVUjKSQTXFKBNZpyKR7LVe93IKp
urtI2pSsyRRPQSwrHX4Y1qHKJwpxWP0rxYw9KA==</SignatureValue>
  <KeyInfo>
    <X509Data>
      <X509Certificate>MIIFzTCCBLWgAwIBAgIQF3CoBS5IlbF6vLwt1GBncDANBgkqhkiG9w0BAQsFADCBtzELMAkGA1UEBhMCVVMxFjAUBgNVBAoTDUVudHJ1c3QsIEluYy4xKDAmBgNVBAsTH1NlZSB3d3cuZW50cnVzdC5uZXQvbGVnYWwtdGVybXMxOTA3BgNVBAsTMChjKSAyMDE1IEVudHJ1c3QsIEluYy4gLSBmb3IgYXV0aG9yaXplZCB1c2Ugb25seTErMCkGA1UEAxMiRW50cnVzdCBDbGFzcyAzIENsaWVudCBDQSAtIFNIQTI1NjAeFw0yMTA2MjExNzA2NDBaFw0yNDA3MDcxNzA2Mz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McO1l77lihMFSxmwXWvKxX1lloPABhlLN2q2pIr/B2IT0ZziLfSjoWJpUjyqx3hUFX4nbd9UoSekRSlkdkYQQoAEimymv+EM9i3Ujr4x5xoNLeyjmABCAH3ATCpZ/9o1HKNQxJ1CoczHyssRcXoP5R9LOMGuaCNaOZ32ONsaFLWah3YFGF72QVq8+k131zrRB937I1piytcHZGGXy9NT/ZSXhnaP65zDknoWJXSXQLa/S5g50RuBIKBSfcq5dcKJS8XFlIjBzd0O9fNVXYEJ8Xvg5hLbacQk26nzrb+BN3NeOy5BuzXSCAMzRpZ+3NNabb07Z1LA7ZG+U9/84yOXjkCAwEAAaOCAcQwggHAMAwGA1UdEwEB/wQCMAAwHQYDVR0OBBYEFMqkECLULGw9xDKaRO76EXMjWETQ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DkZ54sr7s2ekq/QQmlolSIVWTHVFyU5wbXAKWFF8c/dXqiuaiATJWLNFX4P8oPzKXXXlLLz1Sof5k6aWzFntCJ8Vf1JeQmeU2ohrpC8Ydiy7p3ii6alhogmnsm01NAGtDRQ05coTJKgGRF4UOSKmKflO+QgmbYsx65SFQNjgyNuXbhdCfQfcgQUosUCFiw6JzP/kFxZWfEmzhQnGqbYE/bvECcFZUjAmStdDeqrZNc4BnCYf41nf+/jj1joN614AFNHcHvH9ulxKQlSkelQVo+IvvsaucrouaW4zecjLAKIqOUnZHP79l0pAnjSD3VAQCsnLJsbs13rg42Ug0vWN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9CiYQL2H4YQpvIdoOXgPTdiSi3qSh2qo2g4vcpTLASM=</DigestValue>
      </Reference>
      <Reference URI="/xl/calcChain.xml?ContentType=application/vnd.openxmlformats-officedocument.spreadsheetml.calcChain+xml">
        <DigestMethod Algorithm="http://www.w3.org/2001/04/xmlenc#sha256"/>
        <DigestValue>U47YP1V1EyrrJYohheXvceJx7TLzF4dJ8Ewu5lkI560=</DigestValue>
      </Reference>
      <Reference URI="/xl/comments1.xml?ContentType=application/vnd.openxmlformats-officedocument.spreadsheetml.comments+xml">
        <DigestMethod Algorithm="http://www.w3.org/2001/04/xmlenc#sha256"/>
        <DigestValue>ipq5himrZi0qKEN+ODah8vOyVRwrMDQxA7qLXY4Tttg=</DigestValue>
      </Reference>
      <Reference URI="/xl/comments2.xml?ContentType=application/vnd.openxmlformats-officedocument.spreadsheetml.comments+xml">
        <DigestMethod Algorithm="http://www.w3.org/2001/04/xmlenc#sha256"/>
        <DigestValue>vASAQHdGNdCucMoFbcgAMIYGXRPSyG1cZlV3H6amksg=</DigestValue>
      </Reference>
      <Reference URI="/xl/comments3.xml?ContentType=application/vnd.openxmlformats-officedocument.spreadsheetml.comments+xml">
        <DigestMethod Algorithm="http://www.w3.org/2001/04/xmlenc#sha256"/>
        <DigestValue>lXzA73x+PrQN5teZYZntccniyZJ6V/npLMw0aU6RBl0=</DigestValue>
      </Reference>
      <Reference URI="/xl/comments4.xml?ContentType=application/vnd.openxmlformats-officedocument.spreadsheetml.comments+xml">
        <DigestMethod Algorithm="http://www.w3.org/2001/04/xmlenc#sha256"/>
        <DigestValue>seiCmO2cGze4tLEgtaa+EsvW2j6E8gZyTtLcgIMxOwQ=</DigestValue>
      </Reference>
      <Reference URI="/xl/comments5.xml?ContentType=application/vnd.openxmlformats-officedocument.spreadsheetml.comments+xml">
        <DigestMethod Algorithm="http://www.w3.org/2001/04/xmlenc#sha256"/>
        <DigestValue>D45c+7GuPRJo01YSermda4AZXaasnt1d1QHLJdZFmvs=</DigestValue>
      </Reference>
      <Reference URI="/xl/comments6.xml?ContentType=application/vnd.openxmlformats-officedocument.spreadsheetml.comments+xml">
        <DigestMethod Algorithm="http://www.w3.org/2001/04/xmlenc#sha256"/>
        <DigestValue>NHwFOfqxAB3LIPwMJlZqMoaDdgVAb1iuR1ZQkCxiiSk=</DigestValue>
      </Reference>
      <Reference URI="/xl/comments7.xml?ContentType=application/vnd.openxmlformats-officedocument.spreadsheetml.comments+xml">
        <DigestMethod Algorithm="http://www.w3.org/2001/04/xmlenc#sha256"/>
        <DigestValue>rGradh5fPSLWzWtousOmq7KOxf2mMLgGNbqH/PzvLOI=</DigestValue>
      </Reference>
      <Reference URI="/xl/ctrlProps/ctrlProp1.xml?ContentType=application/vnd.ms-excel.controlproperties+xml">
        <DigestMethod Algorithm="http://www.w3.org/2001/04/xmlenc#sha256"/>
        <DigestValue>aN0C6/Ey4ceArTNE0BNWd0DZeymsNO6JzGEjPX0WJ2g=</DigestValue>
      </Reference>
      <Reference URI="/xl/ctrlProps/ctrlProp10.xml?ContentType=application/vnd.ms-excel.controlproperties+xml">
        <DigestMethod Algorithm="http://www.w3.org/2001/04/xmlenc#sha256"/>
        <DigestValue>lilD/0pkc8Zfqa7gfwWexY4QrwxWt9kU2UMZg4EIWhg=</DigestValue>
      </Reference>
      <Reference URI="/xl/ctrlProps/ctrlProp100.xml?ContentType=application/vnd.ms-excel.controlproperties+xml">
        <DigestMethod Algorithm="http://www.w3.org/2001/04/xmlenc#sha256"/>
        <DigestValue>3TQdBi2uGvLhGTtyITBLAxQmC+ZZ4c+nvu0FKBPNnh8=</DigestValue>
      </Reference>
      <Reference URI="/xl/ctrlProps/ctrlProp101.xml?ContentType=application/vnd.ms-excel.controlproperties+xml">
        <DigestMethod Algorithm="http://www.w3.org/2001/04/xmlenc#sha256"/>
        <DigestValue>4CCUOnssC3gTi9kC/UlHEBJCKUblJet7/osfVDPutLs=</DigestValue>
      </Reference>
      <Reference URI="/xl/ctrlProps/ctrlProp102.xml?ContentType=application/vnd.ms-excel.controlproperties+xml">
        <DigestMethod Algorithm="http://www.w3.org/2001/04/xmlenc#sha256"/>
        <DigestValue>E0U56Dw1mfXlovDBGvtCT2iHpl1grP1fRuVGbofkZlE=</DigestValue>
      </Reference>
      <Reference URI="/xl/ctrlProps/ctrlProp103.xml?ContentType=application/vnd.ms-excel.controlproperties+xml">
        <DigestMethod Algorithm="http://www.w3.org/2001/04/xmlenc#sha256"/>
        <DigestValue>IgnQvFF+w/GUQ0JebdEoFWGhXsYixuL3xwGx9O9+Y3Q=</DigestValue>
      </Reference>
      <Reference URI="/xl/ctrlProps/ctrlProp104.xml?ContentType=application/vnd.ms-excel.controlproperties+xml">
        <DigestMethod Algorithm="http://www.w3.org/2001/04/xmlenc#sha256"/>
        <DigestValue>my/mFkwEYlcqLwI8JVekoPnYxZ/YYFF+pGpZU9wYLAA=</DigestValue>
      </Reference>
      <Reference URI="/xl/ctrlProps/ctrlProp105.xml?ContentType=application/vnd.ms-excel.controlproperties+xml">
        <DigestMethod Algorithm="http://www.w3.org/2001/04/xmlenc#sha256"/>
        <DigestValue>o+gP2gnkwfvZtWwxeU2vHfBojObKHn6UF3nU/FYnDp4=</DigestValue>
      </Reference>
      <Reference URI="/xl/ctrlProps/ctrlProp106.xml?ContentType=application/vnd.ms-excel.controlproperties+xml">
        <DigestMethod Algorithm="http://www.w3.org/2001/04/xmlenc#sha256"/>
        <DigestValue>L+FIb2KlFwi9UtywbwVW7KLW9V1K/qFzwuB3VCGwYsA=</DigestValue>
      </Reference>
      <Reference URI="/xl/ctrlProps/ctrlProp107.xml?ContentType=application/vnd.ms-excel.controlproperties+xml">
        <DigestMethod Algorithm="http://www.w3.org/2001/04/xmlenc#sha256"/>
        <DigestValue>0rY6N9Tl+cBBe3YV0OVbGiFWMa3JqMiK6jLnwciipHc=</DigestValue>
      </Reference>
      <Reference URI="/xl/ctrlProps/ctrlProp108.xml?ContentType=application/vnd.ms-excel.controlproperties+xml">
        <DigestMethod Algorithm="http://www.w3.org/2001/04/xmlenc#sha256"/>
        <DigestValue>7LQuOUO0WJDZw7sCwBH7d/hOkdap57aNu5MQpXduoaA=</DigestValue>
      </Reference>
      <Reference URI="/xl/ctrlProps/ctrlProp109.xml?ContentType=application/vnd.ms-excel.controlproperties+xml">
        <DigestMethod Algorithm="http://www.w3.org/2001/04/xmlenc#sha256"/>
        <DigestValue>1mUirIG0sZY/+3fREfyYWB1EhkgCJnYlciD6tuWDskc=</DigestValue>
      </Reference>
      <Reference URI="/xl/ctrlProps/ctrlProp11.xml?ContentType=application/vnd.ms-excel.controlproperties+xml">
        <DigestMethod Algorithm="http://www.w3.org/2001/04/xmlenc#sha256"/>
        <DigestValue>zTKBV3PSm3UohoGHt2uFwKaJ1iusqK2+FTJpHdyfaWU=</DigestValue>
      </Reference>
      <Reference URI="/xl/ctrlProps/ctrlProp110.xml?ContentType=application/vnd.ms-excel.controlproperties+xml">
        <DigestMethod Algorithm="http://www.w3.org/2001/04/xmlenc#sha256"/>
        <DigestValue>LcYXoNuMthduk2fLsdWi8w9CR7ou5pA1N+IU3Y3eybg=</DigestValue>
      </Reference>
      <Reference URI="/xl/ctrlProps/ctrlProp111.xml?ContentType=application/vnd.ms-excel.controlproperties+xml">
        <DigestMethod Algorithm="http://www.w3.org/2001/04/xmlenc#sha256"/>
        <DigestValue>qeRtak6BXhB7KdUVlN7Jlwa/jydHFnRBVo1Om29UiHc=</DigestValue>
      </Reference>
      <Reference URI="/xl/ctrlProps/ctrlProp112.xml?ContentType=application/vnd.ms-excel.controlproperties+xml">
        <DigestMethod Algorithm="http://www.w3.org/2001/04/xmlenc#sha256"/>
        <DigestValue>MBo4xoaHiP2HTmMpSqOnYfMn6V7GbPYQAMag5j8vD2s=</DigestValue>
      </Reference>
      <Reference URI="/xl/ctrlProps/ctrlProp113.xml?ContentType=application/vnd.ms-excel.controlproperties+xml">
        <DigestMethod Algorithm="http://www.w3.org/2001/04/xmlenc#sha256"/>
        <DigestValue>rw+/FVhwxIELkl18z5tHkpNnLO7LjZEkfwFxZg/UwBU=</DigestValue>
      </Reference>
      <Reference URI="/xl/ctrlProps/ctrlProp114.xml?ContentType=application/vnd.ms-excel.controlproperties+xml">
        <DigestMethod Algorithm="http://www.w3.org/2001/04/xmlenc#sha256"/>
        <DigestValue>s8Vb88m2MVYnFSA5OPhoCFqwBUxyi6NGUrDNso3Mj2s=</DigestValue>
      </Reference>
      <Reference URI="/xl/ctrlProps/ctrlProp115.xml?ContentType=application/vnd.ms-excel.controlproperties+xml">
        <DigestMethod Algorithm="http://www.w3.org/2001/04/xmlenc#sha256"/>
        <DigestValue>UsT8rO/3CbRinKfjbwBc7ukfnO1r0qCVOEtYBYos8D4=</DigestValue>
      </Reference>
      <Reference URI="/xl/ctrlProps/ctrlProp116.xml?ContentType=application/vnd.ms-excel.controlproperties+xml">
        <DigestMethod Algorithm="http://www.w3.org/2001/04/xmlenc#sha256"/>
        <DigestValue>Yqj4wDjs+VxLzDljL1eD1Yf6+oEabXVHKLjyssSJmkY=</DigestValue>
      </Reference>
      <Reference URI="/xl/ctrlProps/ctrlProp117.xml?ContentType=application/vnd.ms-excel.controlproperties+xml">
        <DigestMethod Algorithm="http://www.w3.org/2001/04/xmlenc#sha256"/>
        <DigestValue>D/JmoQP9JUgKKSLyg/N7ehPIpaJHF/bO+ngl8Cgfa7U=</DigestValue>
      </Reference>
      <Reference URI="/xl/ctrlProps/ctrlProp118.xml?ContentType=application/vnd.ms-excel.controlproperties+xml">
        <DigestMethod Algorithm="http://www.w3.org/2001/04/xmlenc#sha256"/>
        <DigestValue>rtbGVS/AvG7BNNBHFHtOM56KzV1gZXdGifAoKqwMH6I=</DigestValue>
      </Reference>
      <Reference URI="/xl/ctrlProps/ctrlProp119.xml?ContentType=application/vnd.ms-excel.controlproperties+xml">
        <DigestMethod Algorithm="http://www.w3.org/2001/04/xmlenc#sha256"/>
        <DigestValue>+LhLFZSPVLxdVgIbPddeWj2KBcigSJOqhNDD67QHvyE=</DigestValue>
      </Reference>
      <Reference URI="/xl/ctrlProps/ctrlProp12.xml?ContentType=application/vnd.ms-excel.controlproperties+xml">
        <DigestMethod Algorithm="http://www.w3.org/2001/04/xmlenc#sha256"/>
        <DigestValue>sNUJpRqdA0mxtJZ7Ki/MnX15HpESbEKJ6WThHLar7Bk=</DigestValue>
      </Reference>
      <Reference URI="/xl/ctrlProps/ctrlProp120.xml?ContentType=application/vnd.ms-excel.controlproperties+xml">
        <DigestMethod Algorithm="http://www.w3.org/2001/04/xmlenc#sha256"/>
        <DigestValue>74x686WfBAcVKeGkfkWUU9zkUgwLe8UtNSw2nhmHmts=</DigestValue>
      </Reference>
      <Reference URI="/xl/ctrlProps/ctrlProp121.xml?ContentType=application/vnd.ms-excel.controlproperties+xml">
        <DigestMethod Algorithm="http://www.w3.org/2001/04/xmlenc#sha256"/>
        <DigestValue>yw9/8jCl54TPSMFTJWVUKadb4w6OOLVX3qtHTDiZCFM=</DigestValue>
      </Reference>
      <Reference URI="/xl/ctrlProps/ctrlProp122.xml?ContentType=application/vnd.ms-excel.controlproperties+xml">
        <DigestMethod Algorithm="http://www.w3.org/2001/04/xmlenc#sha256"/>
        <DigestValue>QPDtGujMMPRPFmdhwc4p0hXjCHsXsTeacN0uKEByp6Q=</DigestValue>
      </Reference>
      <Reference URI="/xl/ctrlProps/ctrlProp123.xml?ContentType=application/vnd.ms-excel.controlproperties+xml">
        <DigestMethod Algorithm="http://www.w3.org/2001/04/xmlenc#sha256"/>
        <DigestValue>l4edi05EGnzAGp8rGVLJepmz2Mil5YVMd7KdKs2AIFA=</DigestValue>
      </Reference>
      <Reference URI="/xl/ctrlProps/ctrlProp124.xml?ContentType=application/vnd.ms-excel.controlproperties+xml">
        <DigestMethod Algorithm="http://www.w3.org/2001/04/xmlenc#sha256"/>
        <DigestValue>7MCdLEoRSe3gsBOmXlrXMpB/Vzx67lLrvJ+hNODS5H0=</DigestValue>
      </Reference>
      <Reference URI="/xl/ctrlProps/ctrlProp125.xml?ContentType=application/vnd.ms-excel.controlproperties+xml">
        <DigestMethod Algorithm="http://www.w3.org/2001/04/xmlenc#sha256"/>
        <DigestValue>bWqpDujuRGDDqVIeS5KQ3v56PY4ZakhPAQLIHgG8w3M=</DigestValue>
      </Reference>
      <Reference URI="/xl/ctrlProps/ctrlProp126.xml?ContentType=application/vnd.ms-excel.controlproperties+xml">
        <DigestMethod Algorithm="http://www.w3.org/2001/04/xmlenc#sha256"/>
        <DigestValue>VdKWbzTNC7buMmJl7zO+GP4HIug7aVGYdTLtNgqaaG0=</DigestValue>
      </Reference>
      <Reference URI="/xl/ctrlProps/ctrlProp127.xml?ContentType=application/vnd.ms-excel.controlproperties+xml">
        <DigestMethod Algorithm="http://www.w3.org/2001/04/xmlenc#sha256"/>
        <DigestValue>IbED9VS6vr0cZSDB8vzSVBkoTg13WGEkRfnBMvb6dbs=</DigestValue>
      </Reference>
      <Reference URI="/xl/ctrlProps/ctrlProp128.xml?ContentType=application/vnd.ms-excel.controlproperties+xml">
        <DigestMethod Algorithm="http://www.w3.org/2001/04/xmlenc#sha256"/>
        <DigestValue>fyujh7fW1ZjhAzvLjA69m9v0eicCW29bSH5jI5N8T+M=</DigestValue>
      </Reference>
      <Reference URI="/xl/ctrlProps/ctrlProp129.xml?ContentType=application/vnd.ms-excel.controlproperties+xml">
        <DigestMethod Algorithm="http://www.w3.org/2001/04/xmlenc#sha256"/>
        <DigestValue>58TBJt3jfGzb4uSJBPbgVXOgNZMNxZzoqh5tbphz7zg=</DigestValue>
      </Reference>
      <Reference URI="/xl/ctrlProps/ctrlProp13.xml?ContentType=application/vnd.ms-excel.controlproperties+xml">
        <DigestMethod Algorithm="http://www.w3.org/2001/04/xmlenc#sha256"/>
        <DigestValue>J9WxmkprGSosVfLI26OoiQrwwhzcGBjvrnuTFpGJXEs=</DigestValue>
      </Reference>
      <Reference URI="/xl/ctrlProps/ctrlProp130.xml?ContentType=application/vnd.ms-excel.controlproperties+xml">
        <DigestMethod Algorithm="http://www.w3.org/2001/04/xmlenc#sha256"/>
        <DigestValue>m5vrbtbJmWdNGNgynRmK6uMvhubWmppG1Y4Ni/YB2nM=</DigestValue>
      </Reference>
      <Reference URI="/xl/ctrlProps/ctrlProp131.xml?ContentType=application/vnd.ms-excel.controlproperties+xml">
        <DigestMethod Algorithm="http://www.w3.org/2001/04/xmlenc#sha256"/>
        <DigestValue>QHXCPjaqxVvbAeNuPkSNem0OgVRb8BsoNbcgT8kng/A=</DigestValue>
      </Reference>
      <Reference URI="/xl/ctrlProps/ctrlProp132.xml?ContentType=application/vnd.ms-excel.controlproperties+xml">
        <DigestMethod Algorithm="http://www.w3.org/2001/04/xmlenc#sha256"/>
        <DigestValue>Xpa+ll7eQtZ4viGcjspGE8maDRp3UW2BNm4QFLLCGwc=</DigestValue>
      </Reference>
      <Reference URI="/xl/ctrlProps/ctrlProp133.xml?ContentType=application/vnd.ms-excel.controlproperties+xml">
        <DigestMethod Algorithm="http://www.w3.org/2001/04/xmlenc#sha256"/>
        <DigestValue>CDHQrxJAeJ/sqm6BYv94ZIByfmhXI5jb3n3NHTa5tcc=</DigestValue>
      </Reference>
      <Reference URI="/xl/ctrlProps/ctrlProp134.xml?ContentType=application/vnd.ms-excel.controlproperties+xml">
        <DigestMethod Algorithm="http://www.w3.org/2001/04/xmlenc#sha256"/>
        <DigestValue>nZyAvzxWSGAXTJEsHFj9DUuqrG+/3/M2lSC3Z3ImiWQ=</DigestValue>
      </Reference>
      <Reference URI="/xl/ctrlProps/ctrlProp135.xml?ContentType=application/vnd.ms-excel.controlproperties+xml">
        <DigestMethod Algorithm="http://www.w3.org/2001/04/xmlenc#sha256"/>
        <DigestValue>6ypdCoB1Rnf9pkQGKUfVC1aItoEKcNvnBXwoB2CIFr4=</DigestValue>
      </Reference>
      <Reference URI="/xl/ctrlProps/ctrlProp136.xml?ContentType=application/vnd.ms-excel.controlproperties+xml">
        <DigestMethod Algorithm="http://www.w3.org/2001/04/xmlenc#sha256"/>
        <DigestValue>iE5E/PCM9t5rRxmTakwsMH/Kx5Jj1nfMG2XiipmixJI=</DigestValue>
      </Reference>
      <Reference URI="/xl/ctrlProps/ctrlProp137.xml?ContentType=application/vnd.ms-excel.controlproperties+xml">
        <DigestMethod Algorithm="http://www.w3.org/2001/04/xmlenc#sha256"/>
        <DigestValue>TuAB6XNqYfdAteOBNqX8Z/XEETJ5qZXCcZqfOUxHd10=</DigestValue>
      </Reference>
      <Reference URI="/xl/ctrlProps/ctrlProp138.xml?ContentType=application/vnd.ms-excel.controlproperties+xml">
        <DigestMethod Algorithm="http://www.w3.org/2001/04/xmlenc#sha256"/>
        <DigestValue>thfxqMg8TcltIvalZ9DpSzw7ehhaxPCDgh+pJmD5l/s=</DigestValue>
      </Reference>
      <Reference URI="/xl/ctrlProps/ctrlProp139.xml?ContentType=application/vnd.ms-excel.controlproperties+xml">
        <DigestMethod Algorithm="http://www.w3.org/2001/04/xmlenc#sha256"/>
        <DigestValue>ABnA87d8t66ECWDXtv6dKQLKM/B+sLDTjDob62M8GkM=</DigestValue>
      </Reference>
      <Reference URI="/xl/ctrlProps/ctrlProp14.xml?ContentType=application/vnd.ms-excel.controlproperties+xml">
        <DigestMethod Algorithm="http://www.w3.org/2001/04/xmlenc#sha256"/>
        <DigestValue>rTfbcYfFuvD9X672RH+AYYcRpJmiAG6ZX1g4xRH4w/o=</DigestValue>
      </Reference>
      <Reference URI="/xl/ctrlProps/ctrlProp140.xml?ContentType=application/vnd.ms-excel.controlproperties+xml">
        <DigestMethod Algorithm="http://www.w3.org/2001/04/xmlenc#sha256"/>
        <DigestValue>4H8J+gW50Dklw3Ohakynp3yQeZAW+wsG0p8vXTuqznE=</DigestValue>
      </Reference>
      <Reference URI="/xl/ctrlProps/ctrlProp141.xml?ContentType=application/vnd.ms-excel.controlproperties+xml">
        <DigestMethod Algorithm="http://www.w3.org/2001/04/xmlenc#sha256"/>
        <DigestValue>0QQEub/7niDa7aEqHQJGNM+/K/T29f7ua0XhmtmUKn8=</DigestValue>
      </Reference>
      <Reference URI="/xl/ctrlProps/ctrlProp142.xml?ContentType=application/vnd.ms-excel.controlproperties+xml">
        <DigestMethod Algorithm="http://www.w3.org/2001/04/xmlenc#sha256"/>
        <DigestValue>0DrgnA9Awem1stL7nB8Zm9tyLI4VabUJ2WSYyo4vJFc=</DigestValue>
      </Reference>
      <Reference URI="/xl/ctrlProps/ctrlProp143.xml?ContentType=application/vnd.ms-excel.controlproperties+xml">
        <DigestMethod Algorithm="http://www.w3.org/2001/04/xmlenc#sha256"/>
        <DigestValue>bsigv0UJCgnm3XdHJ/4qVuhPPWDDrocVxowhQNiKNSA=</DigestValue>
      </Reference>
      <Reference URI="/xl/ctrlProps/ctrlProp144.xml?ContentType=application/vnd.ms-excel.controlproperties+xml">
        <DigestMethod Algorithm="http://www.w3.org/2001/04/xmlenc#sha256"/>
        <DigestValue>sUbTVMT4OvdbfdqnKzujS2Wp+K1Ddb36mvNy9AvLcKQ=</DigestValue>
      </Reference>
      <Reference URI="/xl/ctrlProps/ctrlProp145.xml?ContentType=application/vnd.ms-excel.controlproperties+xml">
        <DigestMethod Algorithm="http://www.w3.org/2001/04/xmlenc#sha256"/>
        <DigestValue>Ey4zqR5gq1EI8N605yEFVVzcwVwsixw7HLo8DfoEMyo=</DigestValue>
      </Reference>
      <Reference URI="/xl/ctrlProps/ctrlProp146.xml?ContentType=application/vnd.ms-excel.controlproperties+xml">
        <DigestMethod Algorithm="http://www.w3.org/2001/04/xmlenc#sha256"/>
        <DigestValue>1vFSNUXQnG72MsBlwh05RtgoBy+Ky0nIPHiVENRWo3U=</DigestValue>
      </Reference>
      <Reference URI="/xl/ctrlProps/ctrlProp147.xml?ContentType=application/vnd.ms-excel.controlproperties+xml">
        <DigestMethod Algorithm="http://www.w3.org/2001/04/xmlenc#sha256"/>
        <DigestValue>t0KjomVgHlSwi/2MGYp/fXpmbDD+auJJvWwVYfDL1YE=</DigestValue>
      </Reference>
      <Reference URI="/xl/ctrlProps/ctrlProp148.xml?ContentType=application/vnd.ms-excel.controlproperties+xml">
        <DigestMethod Algorithm="http://www.w3.org/2001/04/xmlenc#sha256"/>
        <DigestValue>JNI/cj/rEpRsLN5xk3fKeeS6T+wPjRIwFsERlxwVyNc=</DigestValue>
      </Reference>
      <Reference URI="/xl/ctrlProps/ctrlProp149.xml?ContentType=application/vnd.ms-excel.controlproperties+xml">
        <DigestMethod Algorithm="http://www.w3.org/2001/04/xmlenc#sha256"/>
        <DigestValue>lBH1Ud08e/10dUWhcd1SjmJxfGiNNsUXFZ7RX2Enolw=</DigestValue>
      </Reference>
      <Reference URI="/xl/ctrlProps/ctrlProp15.xml?ContentType=application/vnd.ms-excel.controlproperties+xml">
        <DigestMethod Algorithm="http://www.w3.org/2001/04/xmlenc#sha256"/>
        <DigestValue>pFMGzaW5fNMVUlL+KuXf1mz7lbfi9Bd6OzTg0km8agM=</DigestValue>
      </Reference>
      <Reference URI="/xl/ctrlProps/ctrlProp150.xml?ContentType=application/vnd.ms-excel.controlproperties+xml">
        <DigestMethod Algorithm="http://www.w3.org/2001/04/xmlenc#sha256"/>
        <DigestValue>zSmv7LZTNJkUUwtbC3t2AZEeuMB4mUKLzYinoa54dx8=</DigestValue>
      </Reference>
      <Reference URI="/xl/ctrlProps/ctrlProp151.xml?ContentType=application/vnd.ms-excel.controlproperties+xml">
        <DigestMethod Algorithm="http://www.w3.org/2001/04/xmlenc#sha256"/>
        <DigestValue>KYawEVrbojS2NhjvaU2/E8CiQowHtBVqFHsovZcnOfI=</DigestValue>
      </Reference>
      <Reference URI="/xl/ctrlProps/ctrlProp152.xml?ContentType=application/vnd.ms-excel.controlproperties+xml">
        <DigestMethod Algorithm="http://www.w3.org/2001/04/xmlenc#sha256"/>
        <DigestValue>y1CgUX0EYbioHRXev+hAziP7SYVRb2gtxpII5SzjwVM=</DigestValue>
      </Reference>
      <Reference URI="/xl/ctrlProps/ctrlProp153.xml?ContentType=application/vnd.ms-excel.controlproperties+xml">
        <DigestMethod Algorithm="http://www.w3.org/2001/04/xmlenc#sha256"/>
        <DigestValue>VursWkXi/fwQJz+sWEUEd9BtQTPHnUCQ65h9ixHMaP4=</DigestValue>
      </Reference>
      <Reference URI="/xl/ctrlProps/ctrlProp154.xml?ContentType=application/vnd.ms-excel.controlproperties+xml">
        <DigestMethod Algorithm="http://www.w3.org/2001/04/xmlenc#sha256"/>
        <DigestValue>G11zE6CyzlBY0qKp3Jws3qP90m0TAPog3ztpV9Dqj+s=</DigestValue>
      </Reference>
      <Reference URI="/xl/ctrlProps/ctrlProp155.xml?ContentType=application/vnd.ms-excel.controlproperties+xml">
        <DigestMethod Algorithm="http://www.w3.org/2001/04/xmlenc#sha256"/>
        <DigestValue>bYZRIIi+NN0rUM39ixWMgOspVhX9RxNuGNilbj7nQ6U=</DigestValue>
      </Reference>
      <Reference URI="/xl/ctrlProps/ctrlProp156.xml?ContentType=application/vnd.ms-excel.controlproperties+xml">
        <DigestMethod Algorithm="http://www.w3.org/2001/04/xmlenc#sha256"/>
        <DigestValue>gBhm1dVk6c6YiFQXJ/TrZOjLT6dU5/7gwGXe/QQnYZ4=</DigestValue>
      </Reference>
      <Reference URI="/xl/ctrlProps/ctrlProp157.xml?ContentType=application/vnd.ms-excel.controlproperties+xml">
        <DigestMethod Algorithm="http://www.w3.org/2001/04/xmlenc#sha256"/>
        <DigestValue>9gdk1h3ul8yXFTj1e2YKWuqT9tbOvfzJUe84YqXy/RU=</DigestValue>
      </Reference>
      <Reference URI="/xl/ctrlProps/ctrlProp158.xml?ContentType=application/vnd.ms-excel.controlproperties+xml">
        <DigestMethod Algorithm="http://www.w3.org/2001/04/xmlenc#sha256"/>
        <DigestValue>l0goZ2RX7Jy/Z9UUx/TnZCOQW+YYHF8lcTp9WwdZ4VI=</DigestValue>
      </Reference>
      <Reference URI="/xl/ctrlProps/ctrlProp159.xml?ContentType=application/vnd.ms-excel.controlproperties+xml">
        <DigestMethod Algorithm="http://www.w3.org/2001/04/xmlenc#sha256"/>
        <DigestValue>OKZm3s6MEx5Wps33QzqU/1vVQuSjs79dW1TDhDZRWA4=</DigestValue>
      </Reference>
      <Reference URI="/xl/ctrlProps/ctrlProp16.xml?ContentType=application/vnd.ms-excel.controlproperties+xml">
        <DigestMethod Algorithm="http://www.w3.org/2001/04/xmlenc#sha256"/>
        <DigestValue>qeRtak6BXhB7KdUVlN7Jlwa/jydHFnRBVo1Om29UiHc=</DigestValue>
      </Reference>
      <Reference URI="/xl/ctrlProps/ctrlProp160.xml?ContentType=application/vnd.ms-excel.controlproperties+xml">
        <DigestMethod Algorithm="http://www.w3.org/2001/04/xmlenc#sha256"/>
        <DigestValue>ckmBOJgkChtmBTJaB+UxIPm1GXzRpwQyOfQy/5CcTXU=</DigestValue>
      </Reference>
      <Reference URI="/xl/ctrlProps/ctrlProp161.xml?ContentType=application/vnd.ms-excel.controlproperties+xml">
        <DigestMethod Algorithm="http://www.w3.org/2001/04/xmlenc#sha256"/>
        <DigestValue>eeVk9H+WRjh6tfBwhOCXxsbP/y4CBwXUYFDtadkB7CM=</DigestValue>
      </Reference>
      <Reference URI="/xl/ctrlProps/ctrlProp162.xml?ContentType=application/vnd.ms-excel.controlproperties+xml">
        <DigestMethod Algorithm="http://www.w3.org/2001/04/xmlenc#sha256"/>
        <DigestValue>m11pSFkK1UmlCaMlwuODhLsiTiaXsPERjFGeNRKD/Lo=</DigestValue>
      </Reference>
      <Reference URI="/xl/ctrlProps/ctrlProp163.xml?ContentType=application/vnd.ms-excel.controlproperties+xml">
        <DigestMethod Algorithm="http://www.w3.org/2001/04/xmlenc#sha256"/>
        <DigestValue>QcfcVA6F1/8snPzuBQ1NVluckw4Qiaivl0uk+rb/8zo=</DigestValue>
      </Reference>
      <Reference URI="/xl/ctrlProps/ctrlProp164.xml?ContentType=application/vnd.ms-excel.controlproperties+xml">
        <DigestMethod Algorithm="http://www.w3.org/2001/04/xmlenc#sha256"/>
        <DigestValue>aYRewL7bB/CRkJm3II3m/dS0J5qimEO7IIyb6NRbGew=</DigestValue>
      </Reference>
      <Reference URI="/xl/ctrlProps/ctrlProp165.xml?ContentType=application/vnd.ms-excel.controlproperties+xml">
        <DigestMethod Algorithm="http://www.w3.org/2001/04/xmlenc#sha256"/>
        <DigestValue>JHdnZYGQoNSuLYFyxvMA+zyHmsarlcli98BgPzEv8wY=</DigestValue>
      </Reference>
      <Reference URI="/xl/ctrlProps/ctrlProp166.xml?ContentType=application/vnd.ms-excel.controlproperties+xml">
        <DigestMethod Algorithm="http://www.w3.org/2001/04/xmlenc#sha256"/>
        <DigestValue>bob3WXMeBu0OF9gozKjtAA/8AL/btlpttCqLjNpJcRM=</DigestValue>
      </Reference>
      <Reference URI="/xl/ctrlProps/ctrlProp167.xml?ContentType=application/vnd.ms-excel.controlproperties+xml">
        <DigestMethod Algorithm="http://www.w3.org/2001/04/xmlenc#sha256"/>
        <DigestValue>8mhJzQWIQxeEn1zpdN3st1buk92gOqgkzPFqYCOChSQ=</DigestValue>
      </Reference>
      <Reference URI="/xl/ctrlProps/ctrlProp168.xml?ContentType=application/vnd.ms-excel.controlproperties+xml">
        <DigestMethod Algorithm="http://www.w3.org/2001/04/xmlenc#sha256"/>
        <DigestValue>FhNniRw4nrYhgLik25F45JXRT9e1GMlVgsTcYdbJ974=</DigestValue>
      </Reference>
      <Reference URI="/xl/ctrlProps/ctrlProp169.xml?ContentType=application/vnd.ms-excel.controlproperties+xml">
        <DigestMethod Algorithm="http://www.w3.org/2001/04/xmlenc#sha256"/>
        <DigestValue>C+L3fhu/h3O1VkuyDtkT5ERbHM1QFphJrUAP4jF287w=</DigestValue>
      </Reference>
      <Reference URI="/xl/ctrlProps/ctrlProp17.xml?ContentType=application/vnd.ms-excel.controlproperties+xml">
        <DigestMethod Algorithm="http://www.w3.org/2001/04/xmlenc#sha256"/>
        <DigestValue>ooi/tcX+26x2Hpc6gNsMpOuxXySpAddmSpzoghnMSNY=</DigestValue>
      </Reference>
      <Reference URI="/xl/ctrlProps/ctrlProp170.xml?ContentType=application/vnd.ms-excel.controlproperties+xml">
        <DigestMethod Algorithm="http://www.w3.org/2001/04/xmlenc#sha256"/>
        <DigestValue>y297NdrLGisLDSRUmT21F7dDrQDa9lsOOycJ9+7BmDE=</DigestValue>
      </Reference>
      <Reference URI="/xl/ctrlProps/ctrlProp171.xml?ContentType=application/vnd.ms-excel.controlproperties+xml">
        <DigestMethod Algorithm="http://www.w3.org/2001/04/xmlenc#sha256"/>
        <DigestValue>aRDkSmiSY6Bf/aZ5E/vAU3KII+tjNTlTkzXvWDwMUC4=</DigestValue>
      </Reference>
      <Reference URI="/xl/ctrlProps/ctrlProp172.xml?ContentType=application/vnd.ms-excel.controlproperties+xml">
        <DigestMethod Algorithm="http://www.w3.org/2001/04/xmlenc#sha256"/>
        <DigestValue>oc35tcpAaVLyk3eN2+wNwaLGNV+nw3nGwG8Zgh7YT1o=</DigestValue>
      </Reference>
      <Reference URI="/xl/ctrlProps/ctrlProp173.xml?ContentType=application/vnd.ms-excel.controlproperties+xml">
        <DigestMethod Algorithm="http://www.w3.org/2001/04/xmlenc#sha256"/>
        <DigestValue>xJ/f7jGNcGy8qDPRyLS+Q1VENE5E+vBPZTzSMVpQtRQ=</DigestValue>
      </Reference>
      <Reference URI="/xl/ctrlProps/ctrlProp174.xml?ContentType=application/vnd.ms-excel.controlproperties+xml">
        <DigestMethod Algorithm="http://www.w3.org/2001/04/xmlenc#sha256"/>
        <DigestValue>pr/ikUC7bbTpjpI9jC1LCSy3DeFZta9pksHZGgEKc8Y=</DigestValue>
      </Reference>
      <Reference URI="/xl/ctrlProps/ctrlProp175.xml?ContentType=application/vnd.ms-excel.controlproperties+xml">
        <DigestMethod Algorithm="http://www.w3.org/2001/04/xmlenc#sha256"/>
        <DigestValue>E3RZ76OgLaVohnKKykiXXF/U5b++UFS0k9thTzINz4o=</DigestValue>
      </Reference>
      <Reference URI="/xl/ctrlProps/ctrlProp176.xml?ContentType=application/vnd.ms-excel.controlproperties+xml">
        <DigestMethod Algorithm="http://www.w3.org/2001/04/xmlenc#sha256"/>
        <DigestValue>yS4xwXIsD9gFEIgyZoAajF/0wVRiS3BKxgDxpK6UWK4=</DigestValue>
      </Reference>
      <Reference URI="/xl/ctrlProps/ctrlProp177.xml?ContentType=application/vnd.ms-excel.controlproperties+xml">
        <DigestMethod Algorithm="http://www.w3.org/2001/04/xmlenc#sha256"/>
        <DigestValue>KLQtK4LttC1tOxvis8KpvsN7Gdm1c/xD6jSa8ocZsZE=</DigestValue>
      </Reference>
      <Reference URI="/xl/ctrlProps/ctrlProp178.xml?ContentType=application/vnd.ms-excel.controlproperties+xml">
        <DigestMethod Algorithm="http://www.w3.org/2001/04/xmlenc#sha256"/>
        <DigestValue>BRaUQRdgZ7y7wU0zXyIrK8Jd+wV/n7ZPJgwBkoehHPY=</DigestValue>
      </Reference>
      <Reference URI="/xl/ctrlProps/ctrlProp179.xml?ContentType=application/vnd.ms-excel.controlproperties+xml">
        <DigestMethod Algorithm="http://www.w3.org/2001/04/xmlenc#sha256"/>
        <DigestValue>2dvlIr6Oo3DzQLixxx1RFiepYy6G5V2Joh+hj4dhdCU=</DigestValue>
      </Reference>
      <Reference URI="/xl/ctrlProps/ctrlProp18.xml?ContentType=application/vnd.ms-excel.controlproperties+xml">
        <DigestMethod Algorithm="http://www.w3.org/2001/04/xmlenc#sha256"/>
        <DigestValue>ZynnSX7QdSb8FH23J5Yde2zoZSxvML01S7l9tGX8l3o=</DigestValue>
      </Reference>
      <Reference URI="/xl/ctrlProps/ctrlProp180.xml?ContentType=application/vnd.ms-excel.controlproperties+xml">
        <DigestMethod Algorithm="http://www.w3.org/2001/04/xmlenc#sha256"/>
        <DigestValue>HCN2i7vrwIZUMMYMZxu3u+aLtzdiRZKuNCMLCHgS4I8=</DigestValue>
      </Reference>
      <Reference URI="/xl/ctrlProps/ctrlProp181.xml?ContentType=application/vnd.ms-excel.controlproperties+xml">
        <DigestMethod Algorithm="http://www.w3.org/2001/04/xmlenc#sha256"/>
        <DigestValue>bUATB/tzpVe5bf0Y6jjWiasCrCLHEGa3Or0vCSvT4Wk=</DigestValue>
      </Reference>
      <Reference URI="/xl/ctrlProps/ctrlProp182.xml?ContentType=application/vnd.ms-excel.controlproperties+xml">
        <DigestMethod Algorithm="http://www.w3.org/2001/04/xmlenc#sha256"/>
        <DigestValue>ou5zx8nlpecQ4iY8u0DycPQxYhJkyrjp4sULk3QrVAs=</DigestValue>
      </Reference>
      <Reference URI="/xl/ctrlProps/ctrlProp183.xml?ContentType=application/vnd.ms-excel.controlproperties+xml">
        <DigestMethod Algorithm="http://www.w3.org/2001/04/xmlenc#sha256"/>
        <DigestValue>VV0kN5VST2mSFuesbjtrSSLQShA5BYozVwpJYjx8p+g=</DigestValue>
      </Reference>
      <Reference URI="/xl/ctrlProps/ctrlProp184.xml?ContentType=application/vnd.ms-excel.controlproperties+xml">
        <DigestMethod Algorithm="http://www.w3.org/2001/04/xmlenc#sha256"/>
        <DigestValue>UMvHlEvmTG+dzBdfxPa82NxDhoPjiiHKHsoMgAeieto=</DigestValue>
      </Reference>
      <Reference URI="/xl/ctrlProps/ctrlProp185.xml?ContentType=application/vnd.ms-excel.controlproperties+xml">
        <DigestMethod Algorithm="http://www.w3.org/2001/04/xmlenc#sha256"/>
        <DigestValue>VYlA1nofSGfZbrzdZEapmxbAF5x0GTnb2Y67o7lFiPc=</DigestValue>
      </Reference>
      <Reference URI="/xl/ctrlProps/ctrlProp186.xml?ContentType=application/vnd.ms-excel.controlproperties+xml">
        <DigestMethod Algorithm="http://www.w3.org/2001/04/xmlenc#sha256"/>
        <DigestValue>nPPVu1J5i1rr0KlEItMPHG8qCnhIW7YIZD8565zaq3k=</DigestValue>
      </Reference>
      <Reference URI="/xl/ctrlProps/ctrlProp187.xml?ContentType=application/vnd.ms-excel.controlproperties+xml">
        <DigestMethod Algorithm="http://www.w3.org/2001/04/xmlenc#sha256"/>
        <DigestValue>xR/k3eioQwuCB3Mtelz3XWoPQ2ajORAHK+4fbBdTcaU=</DigestValue>
      </Reference>
      <Reference URI="/xl/ctrlProps/ctrlProp188.xml?ContentType=application/vnd.ms-excel.controlproperties+xml">
        <DigestMethod Algorithm="http://www.w3.org/2001/04/xmlenc#sha256"/>
        <DigestValue>9lPjGzScSJpvvJTEkMac6RARnicSV67VIs0dr2xQdAs=</DigestValue>
      </Reference>
      <Reference URI="/xl/ctrlProps/ctrlProp189.xml?ContentType=application/vnd.ms-excel.controlproperties+xml">
        <DigestMethod Algorithm="http://www.w3.org/2001/04/xmlenc#sha256"/>
        <DigestValue>9ZupDrpUHIELkBLHwF2BMM3oFOfQ15gSV53oXDLwsVQ=</DigestValue>
      </Reference>
      <Reference URI="/xl/ctrlProps/ctrlProp19.xml?ContentType=application/vnd.ms-excel.controlproperties+xml">
        <DigestMethod Algorithm="http://www.w3.org/2001/04/xmlenc#sha256"/>
        <DigestValue>LjyvD7o/YbN2mscYXxo6057QmujfLvJgQg7CuAOML/Q=</DigestValue>
      </Reference>
      <Reference URI="/xl/ctrlProps/ctrlProp190.xml?ContentType=application/vnd.ms-excel.controlproperties+xml">
        <DigestMethod Algorithm="http://www.w3.org/2001/04/xmlenc#sha256"/>
        <DigestValue>+BrrWOkGt3+MBq8/Hm2ytZxuc9VT/eF/4KZrab3p7p8=</DigestValue>
      </Reference>
      <Reference URI="/xl/ctrlProps/ctrlProp191.xml?ContentType=application/vnd.ms-excel.controlproperties+xml">
        <DigestMethod Algorithm="http://www.w3.org/2001/04/xmlenc#sha256"/>
        <DigestValue>XIWHMGXLxaOqFlgKH9/uUVvofjqbDsFU9sfxi8L6lwQ=</DigestValue>
      </Reference>
      <Reference URI="/xl/ctrlProps/ctrlProp192.xml?ContentType=application/vnd.ms-excel.controlproperties+xml">
        <DigestMethod Algorithm="http://www.w3.org/2001/04/xmlenc#sha256"/>
        <DigestValue>WLrCvNDoY4Emc0wyDwU3E4moQ7tOi30ZoAatPix1/DE=</DigestValue>
      </Reference>
      <Reference URI="/xl/ctrlProps/ctrlProp193.xml?ContentType=application/vnd.ms-excel.controlproperties+xml">
        <DigestMethod Algorithm="http://www.w3.org/2001/04/xmlenc#sha256"/>
        <DigestValue>d2QacMTrrrawFSNqkyyzYBz3BgbbOyhE11wqOgiZnpU=</DigestValue>
      </Reference>
      <Reference URI="/xl/ctrlProps/ctrlProp194.xml?ContentType=application/vnd.ms-excel.controlproperties+xml">
        <DigestMethod Algorithm="http://www.w3.org/2001/04/xmlenc#sha256"/>
        <DigestValue>8zLR7B6puyLLZskCHuE1MQZl3eTakJ2a0l5wpJi10lI=</DigestValue>
      </Reference>
      <Reference URI="/xl/ctrlProps/ctrlProp195.xml?ContentType=application/vnd.ms-excel.controlproperties+xml">
        <DigestMethod Algorithm="http://www.w3.org/2001/04/xmlenc#sha256"/>
        <DigestValue>5ajFWE44sF3Q5fnRkmF1wocui2kOUAuBKL/lq2SBmLM=</DigestValue>
      </Reference>
      <Reference URI="/xl/ctrlProps/ctrlProp196.xml?ContentType=application/vnd.ms-excel.controlproperties+xml">
        <DigestMethod Algorithm="http://www.w3.org/2001/04/xmlenc#sha256"/>
        <DigestValue>B6lASgbwCjExlPo1toqoIS2Jwd4iSwYyPsJY0aj6IEw=</DigestValue>
      </Reference>
      <Reference URI="/xl/ctrlProps/ctrlProp197.xml?ContentType=application/vnd.ms-excel.controlproperties+xml">
        <DigestMethod Algorithm="http://www.w3.org/2001/04/xmlenc#sha256"/>
        <DigestValue>TvxTD+G1IhSRhE1c/GtpGN73dtDkLDrltV8f2/mzs4Q=</DigestValue>
      </Reference>
      <Reference URI="/xl/ctrlProps/ctrlProp198.xml?ContentType=application/vnd.ms-excel.controlproperties+xml">
        <DigestMethod Algorithm="http://www.w3.org/2001/04/xmlenc#sha256"/>
        <DigestValue>evZoppdYAHiLuT16romHSvwxeyqPR3CeKApdE7640HY=</DigestValue>
      </Reference>
      <Reference URI="/xl/ctrlProps/ctrlProp199.xml?ContentType=application/vnd.ms-excel.controlproperties+xml">
        <DigestMethod Algorithm="http://www.w3.org/2001/04/xmlenc#sha256"/>
        <DigestValue>Rz21wzIrGiRTpJkAWEeX1YmqvHjTxsDeuI80IFUL3HU=</DigestValue>
      </Reference>
      <Reference URI="/xl/ctrlProps/ctrlProp2.xml?ContentType=application/vnd.ms-excel.controlproperties+xml">
        <DigestMethod Algorithm="http://www.w3.org/2001/04/xmlenc#sha256"/>
        <DigestValue>I0xDVyv3j5qO+0Ruf5syMzgTbv+HR5rsZ4JBff7lHTM=</DigestValue>
      </Reference>
      <Reference URI="/xl/ctrlProps/ctrlProp20.xml?ContentType=application/vnd.ms-excel.controlproperties+xml">
        <DigestMethod Algorithm="http://www.w3.org/2001/04/xmlenc#sha256"/>
        <DigestValue>X4mRVK3F0qgP+8E5n/KDvyTTqfFQX78Aw/m485+MC8s=</DigestValue>
      </Reference>
      <Reference URI="/xl/ctrlProps/ctrlProp200.xml?ContentType=application/vnd.ms-excel.controlproperties+xml">
        <DigestMethod Algorithm="http://www.w3.org/2001/04/xmlenc#sha256"/>
        <DigestValue>Mfp4tRi1N71NXDK53DaC/0RhP3DJBTKYIVp1r9nPVG4=</DigestValue>
      </Reference>
      <Reference URI="/xl/ctrlProps/ctrlProp201.xml?ContentType=application/vnd.ms-excel.controlproperties+xml">
        <DigestMethod Algorithm="http://www.w3.org/2001/04/xmlenc#sha256"/>
        <DigestValue>PugJUys2DfYnCojV9fVG04D9ziSHTg/4D5fzUSJr/eI=</DigestValue>
      </Reference>
      <Reference URI="/xl/ctrlProps/ctrlProp202.xml?ContentType=application/vnd.ms-excel.controlproperties+xml">
        <DigestMethod Algorithm="http://www.w3.org/2001/04/xmlenc#sha256"/>
        <DigestValue>PugJUys2DfYnCojV9fVG04D9ziSHTg/4D5fzUSJr/eI=</DigestValue>
      </Reference>
      <Reference URI="/xl/ctrlProps/ctrlProp203.xml?ContentType=application/vnd.ms-excel.controlproperties+xml">
        <DigestMethod Algorithm="http://www.w3.org/2001/04/xmlenc#sha256"/>
        <DigestValue>PugJUys2DfYnCojV9fVG04D9ziSHTg/4D5fzUSJr/eI=</DigestValue>
      </Reference>
      <Reference URI="/xl/ctrlProps/ctrlProp204.xml?ContentType=application/vnd.ms-excel.controlproperties+xml">
        <DigestMethod Algorithm="http://www.w3.org/2001/04/xmlenc#sha256"/>
        <DigestValue>PugJUys2DfYnCojV9fVG04D9ziSHTg/4D5fzUSJr/eI=</DigestValue>
      </Reference>
      <Reference URI="/xl/ctrlProps/ctrlProp205.xml?ContentType=application/vnd.ms-excel.controlproperties+xml">
        <DigestMethod Algorithm="http://www.w3.org/2001/04/xmlenc#sha256"/>
        <DigestValue>PugJUys2DfYnCojV9fVG04D9ziSHTg/4D5fzUSJr/eI=</DigestValue>
      </Reference>
      <Reference URI="/xl/ctrlProps/ctrlProp206.xml?ContentType=application/vnd.ms-excel.controlproperties+xml">
        <DigestMethod Algorithm="http://www.w3.org/2001/04/xmlenc#sha256"/>
        <DigestValue>PugJUys2DfYnCojV9fVG04D9ziSHTg/4D5fzUSJr/eI=</DigestValue>
      </Reference>
      <Reference URI="/xl/ctrlProps/ctrlProp207.xml?ContentType=application/vnd.ms-excel.controlproperties+xml">
        <DigestMethod Algorithm="http://www.w3.org/2001/04/xmlenc#sha256"/>
        <DigestValue>PugJUys2DfYnCojV9fVG04D9ziSHTg/4D5fzUSJr/eI=</DigestValue>
      </Reference>
      <Reference URI="/xl/ctrlProps/ctrlProp208.xml?ContentType=application/vnd.ms-excel.controlproperties+xml">
        <DigestMethod Algorithm="http://www.w3.org/2001/04/xmlenc#sha256"/>
        <DigestValue>PugJUys2DfYnCojV9fVG04D9ziSHTg/4D5fzUSJr/eI=</DigestValue>
      </Reference>
      <Reference URI="/xl/ctrlProps/ctrlProp209.xml?ContentType=application/vnd.ms-excel.controlproperties+xml">
        <DigestMethod Algorithm="http://www.w3.org/2001/04/xmlenc#sha256"/>
        <DigestValue>PugJUys2DfYnCojV9fVG04D9ziSHTg/4D5fzUSJr/eI=</DigestValue>
      </Reference>
      <Reference URI="/xl/ctrlProps/ctrlProp21.xml?ContentType=application/vnd.ms-excel.controlproperties+xml">
        <DigestMethod Algorithm="http://www.w3.org/2001/04/xmlenc#sha256"/>
        <DigestValue>UJErRPBIac8Tc1c4tu36apeRBal48RiQV+1NTariBlM=</DigestValue>
      </Reference>
      <Reference URI="/xl/ctrlProps/ctrlProp210.xml?ContentType=application/vnd.ms-excel.controlproperties+xml">
        <DigestMethod Algorithm="http://www.w3.org/2001/04/xmlenc#sha256"/>
        <DigestValue>PugJUys2DfYnCojV9fVG04D9ziSHTg/4D5fzUSJr/eI=</DigestValue>
      </Reference>
      <Reference URI="/xl/ctrlProps/ctrlProp211.xml?ContentType=application/vnd.ms-excel.controlproperties+xml">
        <DigestMethod Algorithm="http://www.w3.org/2001/04/xmlenc#sha256"/>
        <DigestValue>JgpNyRq6+dA4jMuO17mtyR79gtr+il6H3M5yd7N7fpY=</DigestValue>
      </Reference>
      <Reference URI="/xl/ctrlProps/ctrlProp212.xml?ContentType=application/vnd.ms-excel.controlproperties+xml">
        <DigestMethod Algorithm="http://www.w3.org/2001/04/xmlenc#sha256"/>
        <DigestValue>OoEhnAqoTaXwpd/lUSefceSDoo7fwwNLeOz1FxoKAmo=</DigestValue>
      </Reference>
      <Reference URI="/xl/ctrlProps/ctrlProp213.xml?ContentType=application/vnd.ms-excel.controlproperties+xml">
        <DigestMethod Algorithm="http://www.w3.org/2001/04/xmlenc#sha256"/>
        <DigestValue>m6dtccsdheI+m2DFQZwIk4bFyycgtBBvQevHbmEiAsw=</DigestValue>
      </Reference>
      <Reference URI="/xl/ctrlProps/ctrlProp214.xml?ContentType=application/vnd.ms-excel.controlproperties+xml">
        <DigestMethod Algorithm="http://www.w3.org/2001/04/xmlenc#sha256"/>
        <DigestValue>v8ZgszQXePyin8jeGGiLkjE8v8iqUnTgSO8V0Jn9GUA=</DigestValue>
      </Reference>
      <Reference URI="/xl/ctrlProps/ctrlProp215.xml?ContentType=application/vnd.ms-excel.controlproperties+xml">
        <DigestMethod Algorithm="http://www.w3.org/2001/04/xmlenc#sha256"/>
        <DigestValue>mjo3SpRdoHR0AexncQNXIf5FWeBXbF+WuuemDiAuigY=</DigestValue>
      </Reference>
      <Reference URI="/xl/ctrlProps/ctrlProp216.xml?ContentType=application/vnd.ms-excel.controlproperties+xml">
        <DigestMethod Algorithm="http://www.w3.org/2001/04/xmlenc#sha256"/>
        <DigestValue>JzKYZ0/FOF0y0SFdOAFSFtryAa1Qn3R+bTaF1TftwIc=</DigestValue>
      </Reference>
      <Reference URI="/xl/ctrlProps/ctrlProp217.xml?ContentType=application/vnd.ms-excel.controlproperties+xml">
        <DigestMethod Algorithm="http://www.w3.org/2001/04/xmlenc#sha256"/>
        <DigestValue>ekizjvQ8F6jfX35g5Y5E4ndXWD9nLcDx0T+6pI3lye0=</DigestValue>
      </Reference>
      <Reference URI="/xl/ctrlProps/ctrlProp218.xml?ContentType=application/vnd.ms-excel.controlproperties+xml">
        <DigestMethod Algorithm="http://www.w3.org/2001/04/xmlenc#sha256"/>
        <DigestValue>s8Vb88m2MVYnFSA5OPhoCFqwBUxyi6NGUrDNso3Mj2s=</DigestValue>
      </Reference>
      <Reference URI="/xl/ctrlProps/ctrlProp219.xml?ContentType=application/vnd.ms-excel.controlproperties+xml">
        <DigestMethod Algorithm="http://www.w3.org/2001/04/xmlenc#sha256"/>
        <DigestValue>iaZgswnUnojVAKt4TUCTupkbK4lY0vt2+DeeFZJWYXc=</DigestValue>
      </Reference>
      <Reference URI="/xl/ctrlProps/ctrlProp22.xml?ContentType=application/vnd.ms-excel.controlproperties+xml">
        <DigestMethod Algorithm="http://www.w3.org/2001/04/xmlenc#sha256"/>
        <DigestValue>fghBLRMVz3i9/RxinPpQGxUCdTPwuOCydBXlH7EgSpM=</DigestValue>
      </Reference>
      <Reference URI="/xl/ctrlProps/ctrlProp220.xml?ContentType=application/vnd.ms-excel.controlproperties+xml">
        <DigestMethod Algorithm="http://www.w3.org/2001/04/xmlenc#sha256"/>
        <DigestValue>Bd78zwZxmUieXi7+Izs1ry3uDJFyhgBu0se0onSM+tM=</DigestValue>
      </Reference>
      <Reference URI="/xl/ctrlProps/ctrlProp221.xml?ContentType=application/vnd.ms-excel.controlproperties+xml">
        <DigestMethod Algorithm="http://www.w3.org/2001/04/xmlenc#sha256"/>
        <DigestValue>34RADle9fdRp0OlcKDd5i4DCHOdOkAE4cSxZJ69+/dk=</DigestValue>
      </Reference>
      <Reference URI="/xl/ctrlProps/ctrlProp222.xml?ContentType=application/vnd.ms-excel.controlproperties+xml">
        <DigestMethod Algorithm="http://www.w3.org/2001/04/xmlenc#sha256"/>
        <DigestValue>sHkJRoNmShDeqI5D9wBIn4YGPUA24Zq7TNUYE8rbqp0=</DigestValue>
      </Reference>
      <Reference URI="/xl/ctrlProps/ctrlProp223.xml?ContentType=application/vnd.ms-excel.controlproperties+xml">
        <DigestMethod Algorithm="http://www.w3.org/2001/04/xmlenc#sha256"/>
        <DigestValue>C+L3fhu/h3O1VkuyDtkT5ERbHM1QFphJrUAP4jF287w=</DigestValue>
      </Reference>
      <Reference URI="/xl/ctrlProps/ctrlProp224.xml?ContentType=application/vnd.ms-excel.controlproperties+xml">
        <DigestMethod Algorithm="http://www.w3.org/2001/04/xmlenc#sha256"/>
        <DigestValue>YRpA7U1FoHznuRkoh4BoDOLalVP9K9PdRz5Z0f6xiuY=</DigestValue>
      </Reference>
      <Reference URI="/xl/ctrlProps/ctrlProp225.xml?ContentType=application/vnd.ms-excel.controlproperties+xml">
        <DigestMethod Algorithm="http://www.w3.org/2001/04/xmlenc#sha256"/>
        <DigestValue>iYVsRvjauSQ5ZjTywpAgdXli72HVPPjc/fIPYs/Y3Ao=</DigestValue>
      </Reference>
      <Reference URI="/xl/ctrlProps/ctrlProp226.xml?ContentType=application/vnd.ms-excel.controlproperties+xml">
        <DigestMethod Algorithm="http://www.w3.org/2001/04/xmlenc#sha256"/>
        <DigestValue>n/6xtseEvpL3IuOGC/1IL0gDQ0yIeuIlLdvsko+rQNI=</DigestValue>
      </Reference>
      <Reference URI="/xl/ctrlProps/ctrlProp227.xml?ContentType=application/vnd.ms-excel.controlproperties+xml">
        <DigestMethod Algorithm="http://www.w3.org/2001/04/xmlenc#sha256"/>
        <DigestValue>4OTGa1u58n/RaTovKhKsSopts7tCi/Lxaa7FJsg97OQ=</DigestValue>
      </Reference>
      <Reference URI="/xl/ctrlProps/ctrlProp228.xml?ContentType=application/vnd.ms-excel.controlproperties+xml">
        <DigestMethod Algorithm="http://www.w3.org/2001/04/xmlenc#sha256"/>
        <DigestValue>gMeY22N8sT8ME8mgPu6hMAyAwe6CrjmnNRG7JiGz7xo=</DigestValue>
      </Reference>
      <Reference URI="/xl/ctrlProps/ctrlProp229.xml?ContentType=application/vnd.ms-excel.controlproperties+xml">
        <DigestMethod Algorithm="http://www.w3.org/2001/04/xmlenc#sha256"/>
        <DigestValue>zlzv5DXxVl8Dz7pxtgCDcttrzXzNrIWKSKQ5g8dTXbQ=</DigestValue>
      </Reference>
      <Reference URI="/xl/ctrlProps/ctrlProp23.xml?ContentType=application/vnd.ms-excel.controlproperties+xml">
        <DigestMethod Algorithm="http://www.w3.org/2001/04/xmlenc#sha256"/>
        <DigestValue>Q6NdBLDVyKPLBh3tqihiFR7h7oIKKEsqE0oeglMV1mI=</DigestValue>
      </Reference>
      <Reference URI="/xl/ctrlProps/ctrlProp230.xml?ContentType=application/vnd.ms-excel.controlproperties+xml">
        <DigestMethod Algorithm="http://www.w3.org/2001/04/xmlenc#sha256"/>
        <DigestValue>nL3F89WgX8gTNSf5uR1jCwYOJq1+b8YwIFFtwozHxn8=</DigestValue>
      </Reference>
      <Reference URI="/xl/ctrlProps/ctrlProp231.xml?ContentType=application/vnd.ms-excel.controlproperties+xml">
        <DigestMethod Algorithm="http://www.w3.org/2001/04/xmlenc#sha256"/>
        <DigestValue>9mpy4n3fcTbMphoElddjHDrqkJn9xzN7AuGbnZquAxg=</DigestValue>
      </Reference>
      <Reference URI="/xl/ctrlProps/ctrlProp232.xml?ContentType=application/vnd.ms-excel.controlproperties+xml">
        <DigestMethod Algorithm="http://www.w3.org/2001/04/xmlenc#sha256"/>
        <DigestValue>JuAKqJwd2nfpGpfSk2tFYda/Bawt49RRovRqinOplqA=</DigestValue>
      </Reference>
      <Reference URI="/xl/ctrlProps/ctrlProp233.xml?ContentType=application/vnd.ms-excel.controlproperties+xml">
        <DigestMethod Algorithm="http://www.w3.org/2001/04/xmlenc#sha256"/>
        <DigestValue>thfxqMg8TcltIvalZ9DpSzw7ehhaxPCDgh+pJmD5l/s=</DigestValue>
      </Reference>
      <Reference URI="/xl/ctrlProps/ctrlProp234.xml?ContentType=application/vnd.ms-excel.controlproperties+xml">
        <DigestMethod Algorithm="http://www.w3.org/2001/04/xmlenc#sha256"/>
        <DigestValue>9qMc6hnXkFU1H/YSJlVrbfw4Pw8PLhXyXA6qZ5ss9kY=</DigestValue>
      </Reference>
      <Reference URI="/xl/ctrlProps/ctrlProp235.xml?ContentType=application/vnd.ms-excel.controlproperties+xml">
        <DigestMethod Algorithm="http://www.w3.org/2001/04/xmlenc#sha256"/>
        <DigestValue>WfMo+czlakOVPWp8ZetrivsZeKsRcAfaPAThyBy4m/Y=</DigestValue>
      </Reference>
      <Reference URI="/xl/ctrlProps/ctrlProp236.xml?ContentType=application/vnd.ms-excel.controlproperties+xml">
        <DigestMethod Algorithm="http://www.w3.org/2001/04/xmlenc#sha256"/>
        <DigestValue>KKIUkbAjh/RMWxT+sJudJh4sFuNsIRwGHfp5kCBElGM=</DigestValue>
      </Reference>
      <Reference URI="/xl/ctrlProps/ctrlProp237.xml?ContentType=application/vnd.ms-excel.controlproperties+xml">
        <DigestMethod Algorithm="http://www.w3.org/2001/04/xmlenc#sha256"/>
        <DigestValue>1UocT6w6OfkpDzSZ6wBphYhTQSbG86al5lKsgpmjLuc=</DigestValue>
      </Reference>
      <Reference URI="/xl/ctrlProps/ctrlProp238.xml?ContentType=application/vnd.ms-excel.controlproperties+xml">
        <DigestMethod Algorithm="http://www.w3.org/2001/04/xmlenc#sha256"/>
        <DigestValue>rvFt5n6w5blvAh64/UNwEO28tf4JdILBb+Kj5tPm9s8=</DigestValue>
      </Reference>
      <Reference URI="/xl/ctrlProps/ctrlProp239.xml?ContentType=application/vnd.ms-excel.controlproperties+xml">
        <DigestMethod Algorithm="http://www.w3.org/2001/04/xmlenc#sha256"/>
        <DigestValue>tXpr0Oq2EAPJ8y7XQT8eAdAlBHcVSlgo+uTG4+8UHQA=</DigestValue>
      </Reference>
      <Reference URI="/xl/ctrlProps/ctrlProp24.xml?ContentType=application/vnd.ms-excel.controlproperties+xml">
        <DigestMethod Algorithm="http://www.w3.org/2001/04/xmlenc#sha256"/>
        <DigestValue>g0FUlK+yS2OlUobq439h2kCVg3jcMpbqBeLkra67NSc=</DigestValue>
      </Reference>
      <Reference URI="/xl/ctrlProps/ctrlProp240.xml?ContentType=application/vnd.ms-excel.controlproperties+xml">
        <DigestMethod Algorithm="http://www.w3.org/2001/04/xmlenc#sha256"/>
        <DigestValue>TuAB6XNqYfdAteOBNqX8Z/XEETJ5qZXCcZqfOUxHd10=</DigestValue>
      </Reference>
      <Reference URI="/xl/ctrlProps/ctrlProp241.xml?ContentType=application/vnd.ms-excel.controlproperties+xml">
        <DigestMethod Algorithm="http://www.w3.org/2001/04/xmlenc#sha256"/>
        <DigestValue>rdsZr7p8/nRi/eMtM85GeC5L6jFhyifEguEXM4Q0blc=</DigestValue>
      </Reference>
      <Reference URI="/xl/ctrlProps/ctrlProp242.xml?ContentType=application/vnd.ms-excel.controlproperties+xml">
        <DigestMethod Algorithm="http://www.w3.org/2001/04/xmlenc#sha256"/>
        <DigestValue>LjyvD7o/YbN2mscYXxo6057QmujfLvJgQg7CuAOML/Q=</DigestValue>
      </Reference>
      <Reference URI="/xl/ctrlProps/ctrlProp243.xml?ContentType=application/vnd.ms-excel.controlproperties+xml">
        <DigestMethod Algorithm="http://www.w3.org/2001/04/xmlenc#sha256"/>
        <DigestValue>QZvNapNLiiKI+CJlC9CTzdVYMOfs8qS1vu9lYzRQsPI=</DigestValue>
      </Reference>
      <Reference URI="/xl/ctrlProps/ctrlProp244.xml?ContentType=application/vnd.ms-excel.controlproperties+xml">
        <DigestMethod Algorithm="http://www.w3.org/2001/04/xmlenc#sha256"/>
        <DigestValue>DWwCOOJUMZaQxMF4RErMS8AoLteIRFmsXj0WWs0pEOw=</DigestValue>
      </Reference>
      <Reference URI="/xl/ctrlProps/ctrlProp245.xml?ContentType=application/vnd.ms-excel.controlproperties+xml">
        <DigestMethod Algorithm="http://www.w3.org/2001/04/xmlenc#sha256"/>
        <DigestValue>irjZZEKKNjtLbrFygKljZW1TPcl3U0hgWQZP77tQZfc=</DigestValue>
      </Reference>
      <Reference URI="/xl/ctrlProps/ctrlProp246.xml?ContentType=application/vnd.ms-excel.controlproperties+xml">
        <DigestMethod Algorithm="http://www.w3.org/2001/04/xmlenc#sha256"/>
        <DigestValue>FhNniRw4nrYhgLik25F45JXRT9e1GMlVgsTcYdbJ974=</DigestValue>
      </Reference>
      <Reference URI="/xl/ctrlProps/ctrlProp247.xml?ContentType=application/vnd.ms-excel.controlproperties+xml">
        <DigestMethod Algorithm="http://www.w3.org/2001/04/xmlenc#sha256"/>
        <DigestValue>yd8Dp/Pe8UItdFZfppjGUwDySSaC61hGAN9+Y9FPN5I=</DigestValue>
      </Reference>
      <Reference URI="/xl/ctrlProps/ctrlProp248.xml?ContentType=application/vnd.ms-excel.controlproperties+xml">
        <DigestMethod Algorithm="http://www.w3.org/2001/04/xmlenc#sha256"/>
        <DigestValue>n6DPXQjlrBpSC7+bIP6qCOXxxLaitY+9TBsU5OvY4Rc=</DigestValue>
      </Reference>
      <Reference URI="/xl/ctrlProps/ctrlProp249.xml?ContentType=application/vnd.ms-excel.controlproperties+xml">
        <DigestMethod Algorithm="http://www.w3.org/2001/04/xmlenc#sha256"/>
        <DigestValue>7MCdLEoRSe3gsBOmXlrXMpB/Vzx67lLrvJ+hNODS5H0=</DigestValue>
      </Reference>
      <Reference URI="/xl/ctrlProps/ctrlProp25.xml?ContentType=application/vnd.ms-excel.controlproperties+xml">
        <DigestMethod Algorithm="http://www.w3.org/2001/04/xmlenc#sha256"/>
        <DigestValue>irjZZEKKNjtLbrFygKljZW1TPcl3U0hgWQZP77tQZfc=</DigestValue>
      </Reference>
      <Reference URI="/xl/ctrlProps/ctrlProp250.xml?ContentType=application/vnd.ms-excel.controlproperties+xml">
        <DigestMethod Algorithm="http://www.w3.org/2001/04/xmlenc#sha256"/>
        <DigestValue>1IK7DSfakDi8qUSCjROgQ7Cy7XVKc2wVktCiOxuGFOY=</DigestValue>
      </Reference>
      <Reference URI="/xl/ctrlProps/ctrlProp251.xml?ContentType=application/vnd.ms-excel.controlproperties+xml">
        <DigestMethod Algorithm="http://www.w3.org/2001/04/xmlenc#sha256"/>
        <DigestValue>ZcZIqz7vgSasSqcojmiCdAakS/IKvent+gnf6U5goXE=</DigestValue>
      </Reference>
      <Reference URI="/xl/ctrlProps/ctrlProp252.xml?ContentType=application/vnd.ms-excel.controlproperties+xml">
        <DigestMethod Algorithm="http://www.w3.org/2001/04/xmlenc#sha256"/>
        <DigestValue>m9WGD8nzVlxwI7Oi/xhKWXz3tw3lCTQALbv9qNCo5Oc=</DigestValue>
      </Reference>
      <Reference URI="/xl/ctrlProps/ctrlProp253.xml?ContentType=application/vnd.ms-excel.controlproperties+xml">
        <DigestMethod Algorithm="http://www.w3.org/2001/04/xmlenc#sha256"/>
        <DigestValue>gagG1fJxGT2MN4yS/FP0qZ7dd9Qgnu+lgCCsN066Vs0=</DigestValue>
      </Reference>
      <Reference URI="/xl/ctrlProps/ctrlProp254.xml?ContentType=application/vnd.ms-excel.controlproperties+xml">
        <DigestMethod Algorithm="http://www.w3.org/2001/04/xmlenc#sha256"/>
        <DigestValue>wFPr5y+5Gyac5LakNEjAkSFp0LHSEvP73GOcQHwrPcc=</DigestValue>
      </Reference>
      <Reference URI="/xl/ctrlProps/ctrlProp255.xml?ContentType=application/vnd.ms-excel.controlproperties+xml">
        <DigestMethod Algorithm="http://www.w3.org/2001/04/xmlenc#sha256"/>
        <DigestValue>W7/yJ6WAl8OtbGAY+3Jk5CjR/M3wQ2iZfPIVFFosnS8=</DigestValue>
      </Reference>
      <Reference URI="/xl/ctrlProps/ctrlProp256.xml?ContentType=application/vnd.ms-excel.controlproperties+xml">
        <DigestMethod Algorithm="http://www.w3.org/2001/04/xmlenc#sha256"/>
        <DigestValue>EOsvc9wVi8Q7ZFAPWKsAqbCwJHgNXqPusceI3IYqaJw=</DigestValue>
      </Reference>
      <Reference URI="/xl/ctrlProps/ctrlProp257.xml?ContentType=application/vnd.ms-excel.controlproperties+xml">
        <DigestMethod Algorithm="http://www.w3.org/2001/04/xmlenc#sha256"/>
        <DigestValue>O04MxvyVv9dJQpWRREHwZDKNX6B0CWfaEPzDId58tHU=</DigestValue>
      </Reference>
      <Reference URI="/xl/ctrlProps/ctrlProp258.xml?ContentType=application/vnd.ms-excel.controlproperties+xml">
        <DigestMethod Algorithm="http://www.w3.org/2001/04/xmlenc#sha256"/>
        <DigestValue>0Qp+OTwvUJduuVWRFhWBvCSd8AqHB7WwDxmaK2dZTb8=</DigestValue>
      </Reference>
      <Reference URI="/xl/ctrlProps/ctrlProp259.xml?ContentType=application/vnd.ms-excel.controlproperties+xml">
        <DigestMethod Algorithm="http://www.w3.org/2001/04/xmlenc#sha256"/>
        <DigestValue>C2FV9oK1ITGuNGN2fwOjv/lXTMI5+jok325hMDBJX3U=</DigestValue>
      </Reference>
      <Reference URI="/xl/ctrlProps/ctrlProp26.xml?ContentType=application/vnd.ms-excel.controlproperties+xml">
        <DigestMethod Algorithm="http://www.w3.org/2001/04/xmlenc#sha256"/>
        <DigestValue>00BFRNzB8X4xs36gSoWfmg8zl+spCSLLM5iQPzs7mvA=</DigestValue>
      </Reference>
      <Reference URI="/xl/ctrlProps/ctrlProp260.xml?ContentType=application/vnd.ms-excel.controlproperties+xml">
        <DigestMethod Algorithm="http://www.w3.org/2001/04/xmlenc#sha256"/>
        <DigestValue>1pwvjHqghSEdCdSAoEdkmsfEV8f34jtuAXBPVgTK4o4=</DigestValue>
      </Reference>
      <Reference URI="/xl/ctrlProps/ctrlProp261.xml?ContentType=application/vnd.ms-excel.controlproperties+xml">
        <DigestMethod Algorithm="http://www.w3.org/2001/04/xmlenc#sha256"/>
        <DigestValue>szOi0uoOJsD5hVAM12HcqGKhKQwacsJtGlPXZL5joDY=</DigestValue>
      </Reference>
      <Reference URI="/xl/ctrlProps/ctrlProp262.xml?ContentType=application/vnd.ms-excel.controlproperties+xml">
        <DigestMethod Algorithm="http://www.w3.org/2001/04/xmlenc#sha256"/>
        <DigestValue>k9GQWYAGGl2H5LP0Gbp7GxOdDzlCPux3Mlr0gjRjcno=</DigestValue>
      </Reference>
      <Reference URI="/xl/ctrlProps/ctrlProp263.xml?ContentType=application/vnd.ms-excel.controlproperties+xml">
        <DigestMethod Algorithm="http://www.w3.org/2001/04/xmlenc#sha256"/>
        <DigestValue>DEdNSRQ/YjtXpvNjopFZDa3g8IL97eto/W2GT76lR4A=</DigestValue>
      </Reference>
      <Reference URI="/xl/ctrlProps/ctrlProp264.xml?ContentType=application/vnd.ms-excel.controlproperties+xml">
        <DigestMethod Algorithm="http://www.w3.org/2001/04/xmlenc#sha256"/>
        <DigestValue>qE4CeehR8PT48QRRohADLalW18HtDGpwfrxtjln6apk=</DigestValue>
      </Reference>
      <Reference URI="/xl/ctrlProps/ctrlProp265.xml?ContentType=application/vnd.ms-excel.controlproperties+xml">
        <DigestMethod Algorithm="http://www.w3.org/2001/04/xmlenc#sha256"/>
        <DigestValue>GHttf/c+eAcrf1zMIwAP5upAgrNggKzd2dpFQb5YfW0=</DigestValue>
      </Reference>
      <Reference URI="/xl/ctrlProps/ctrlProp266.xml?ContentType=application/vnd.ms-excel.controlproperties+xml">
        <DigestMethod Algorithm="http://www.w3.org/2001/04/xmlenc#sha256"/>
        <DigestValue>D/JmoQP9JUgKKSLyg/N7ehPIpaJHF/bO+ngl8Cgfa7U=</DigestValue>
      </Reference>
      <Reference URI="/xl/ctrlProps/ctrlProp267.xml?ContentType=application/vnd.ms-excel.controlproperties+xml">
        <DigestMethod Algorithm="http://www.w3.org/2001/04/xmlenc#sha256"/>
        <DigestValue>qEr0VjntlsySSM8GA2xH7JAKJwyO3kahswfBcgzUjKg=</DigestValue>
      </Reference>
      <Reference URI="/xl/ctrlProps/ctrlProp268.xml?ContentType=application/vnd.ms-excel.controlproperties+xml">
        <DigestMethod Algorithm="http://www.w3.org/2001/04/xmlenc#sha256"/>
        <DigestValue>5beRAM82v89DOSYP0Ii2eCs2Yaq3aEswQTRT2FANnP4=</DigestValue>
      </Reference>
      <Reference URI="/xl/ctrlProps/ctrlProp269.xml?ContentType=application/vnd.ms-excel.controlproperties+xml">
        <DigestMethod Algorithm="http://www.w3.org/2001/04/xmlenc#sha256"/>
        <DigestValue>a8XjwKu97NnALM5CPMDDt8QD7pDh/a09SQiSq1hrcLs=</DigestValue>
      </Reference>
      <Reference URI="/xl/ctrlProps/ctrlProp27.xml?ContentType=application/vnd.ms-excel.controlproperties+xml">
        <DigestMethod Algorithm="http://www.w3.org/2001/04/xmlenc#sha256"/>
        <DigestValue>rhUKFJPEnyzPUf6vqQjcXmoQ5LTTkc8DvqHnQl3hDHw=</DigestValue>
      </Reference>
      <Reference URI="/xl/ctrlProps/ctrlProp270.xml?ContentType=application/vnd.ms-excel.controlproperties+xml">
        <DigestMethod Algorithm="http://www.w3.org/2001/04/xmlenc#sha256"/>
        <DigestValue>3rJhdHibZiLjwwS+Hb78KBPrbV2D+s45XpwRcYUJyQY=</DigestValue>
      </Reference>
      <Reference URI="/xl/ctrlProps/ctrlProp271.xml?ContentType=application/vnd.ms-excel.controlproperties+xml">
        <DigestMethod Algorithm="http://www.w3.org/2001/04/xmlenc#sha256"/>
        <DigestValue>F9VV/CRLsJaQox8LsKiRnNvGEXDiczCo26//gnH+xfw=</DigestValue>
      </Reference>
      <Reference URI="/xl/ctrlProps/ctrlProp272.xml?ContentType=application/vnd.ms-excel.controlproperties+xml">
        <DigestMethod Algorithm="http://www.w3.org/2001/04/xmlenc#sha256"/>
        <DigestValue>iKnV1D0Jm6Ikxldj0YZ6O2xG0tFXOzBi7gCujcmegBk=</DigestValue>
      </Reference>
      <Reference URI="/xl/ctrlProps/ctrlProp273.xml?ContentType=application/vnd.ms-excel.controlproperties+xml">
        <DigestMethod Algorithm="http://www.w3.org/2001/04/xmlenc#sha256"/>
        <DigestValue>jv33IBCh039I76KLTXJfVLJhr169hYQaAR17ObeUcDI=</DigestValue>
      </Reference>
      <Reference URI="/xl/ctrlProps/ctrlProp274.xml?ContentType=application/vnd.ms-excel.controlproperties+xml">
        <DigestMethod Algorithm="http://www.w3.org/2001/04/xmlenc#sha256"/>
        <DigestValue>mTnQdDIVP1Q+zdDw58aStJqxQgBBU1whj8ahGc6KTkg=</DigestValue>
      </Reference>
      <Reference URI="/xl/ctrlProps/ctrlProp275.xml?ContentType=application/vnd.ms-excel.controlproperties+xml">
        <DigestMethod Algorithm="http://www.w3.org/2001/04/xmlenc#sha256"/>
        <DigestValue>Sk+sKgU90xiiFrNEXPcWGIIHR/UKS4Y+qP9Bs4cLe8c=</DigestValue>
      </Reference>
      <Reference URI="/xl/ctrlProps/ctrlProp276.xml?ContentType=application/vnd.ms-excel.controlproperties+xml">
        <DigestMethod Algorithm="http://www.w3.org/2001/04/xmlenc#sha256"/>
        <DigestValue>9QfPpWrGC95XYLIS/pHGnMHU/1la8bg751nQ2Cx3QL8=</DigestValue>
      </Reference>
      <Reference URI="/xl/ctrlProps/ctrlProp277.xml?ContentType=application/vnd.ms-excel.controlproperties+xml">
        <DigestMethod Algorithm="http://www.w3.org/2001/04/xmlenc#sha256"/>
        <DigestValue>czf2trvzqVa9cDLnnAKeo4wDJIOknTViSD6jXAVok3A=</DigestValue>
      </Reference>
      <Reference URI="/xl/ctrlProps/ctrlProp278.xml?ContentType=application/vnd.ms-excel.controlproperties+xml">
        <DigestMethod Algorithm="http://www.w3.org/2001/04/xmlenc#sha256"/>
        <DigestValue>tyBAE2Yv30JRxisrZVta+7zXoQ4vV4HhVr7EHdjzfTU=</DigestValue>
      </Reference>
      <Reference URI="/xl/ctrlProps/ctrlProp279.xml?ContentType=application/vnd.ms-excel.controlproperties+xml">
        <DigestMethod Algorithm="http://www.w3.org/2001/04/xmlenc#sha256"/>
        <DigestValue>MoAgjcUoaiSc5hgwy0QBd7QdCLM2dHxHVrr3BZSfgX8=</DigestValue>
      </Reference>
      <Reference URI="/xl/ctrlProps/ctrlProp28.xml?ContentType=application/vnd.ms-excel.controlproperties+xml">
        <DigestMethod Algorithm="http://www.w3.org/2001/04/xmlenc#sha256"/>
        <DigestValue>yD3Y/DF0q5cACxuTzAOTLyGUW3KOUOZKUwhZYhWTCNA=</DigestValue>
      </Reference>
      <Reference URI="/xl/ctrlProps/ctrlProp280.xml?ContentType=application/vnd.ms-excel.controlproperties+xml">
        <DigestMethod Algorithm="http://www.w3.org/2001/04/xmlenc#sha256"/>
        <DigestValue>TzbDrHY4oUrf8pUj9zKVCTOO065g94Erzi4Zni5fuEU=</DigestValue>
      </Reference>
      <Reference URI="/xl/ctrlProps/ctrlProp281.xml?ContentType=application/vnd.ms-excel.controlproperties+xml">
        <DigestMethod Algorithm="http://www.w3.org/2001/04/xmlenc#sha256"/>
        <DigestValue>4yTTy1N193hIuL1l4zMxgifsErQUTOdN7EMPtcLGg2c=</DigestValue>
      </Reference>
      <Reference URI="/xl/ctrlProps/ctrlProp282.xml?ContentType=application/vnd.ms-excel.controlproperties+xml">
        <DigestMethod Algorithm="http://www.w3.org/2001/04/xmlenc#sha256"/>
        <DigestValue>A7CiLNmYqkFj18RwzmsmmUSfiix7FLWG45G4Eb7sO9w=</DigestValue>
      </Reference>
      <Reference URI="/xl/ctrlProps/ctrlProp283.xml?ContentType=application/vnd.ms-excel.controlproperties+xml">
        <DigestMethod Algorithm="http://www.w3.org/2001/04/xmlenc#sha256"/>
        <DigestValue>TPlnYEl//90nGSAj7Kl9wkDcmlUNbccC85JeBkZcTQI=</DigestValue>
      </Reference>
      <Reference URI="/xl/ctrlProps/ctrlProp284.xml?ContentType=application/vnd.ms-excel.controlproperties+xml">
        <DigestMethod Algorithm="http://www.w3.org/2001/04/xmlenc#sha256"/>
        <DigestValue>PugJUys2DfYnCojV9fVG04D9ziSHTg/4D5fzUSJr/eI=</DigestValue>
      </Reference>
      <Reference URI="/xl/ctrlProps/ctrlProp285.xml?ContentType=application/vnd.ms-excel.controlproperties+xml">
        <DigestMethod Algorithm="http://www.w3.org/2001/04/xmlenc#sha256"/>
        <DigestValue>PugJUys2DfYnCojV9fVG04D9ziSHTg/4D5fzUSJr/eI=</DigestValue>
      </Reference>
      <Reference URI="/xl/ctrlProps/ctrlProp286.xml?ContentType=application/vnd.ms-excel.controlproperties+xml">
        <DigestMethod Algorithm="http://www.w3.org/2001/04/xmlenc#sha256"/>
        <DigestValue>PugJUys2DfYnCojV9fVG04D9ziSHTg/4D5fzUSJr/eI=</DigestValue>
      </Reference>
      <Reference URI="/xl/ctrlProps/ctrlProp287.xml?ContentType=application/vnd.ms-excel.controlproperties+xml">
        <DigestMethod Algorithm="http://www.w3.org/2001/04/xmlenc#sha256"/>
        <DigestValue>PugJUys2DfYnCojV9fVG04D9ziSHTg/4D5fzUSJr/eI=</DigestValue>
      </Reference>
      <Reference URI="/xl/ctrlProps/ctrlProp288.xml?ContentType=application/vnd.ms-excel.controlproperties+xml">
        <DigestMethod Algorithm="http://www.w3.org/2001/04/xmlenc#sha256"/>
        <DigestValue>PugJUys2DfYnCojV9fVG04D9ziSHTg/4D5fzUSJr/eI=</DigestValue>
      </Reference>
      <Reference URI="/xl/ctrlProps/ctrlProp289.xml?ContentType=application/vnd.ms-excel.controlproperties+xml">
        <DigestMethod Algorithm="http://www.w3.org/2001/04/xmlenc#sha256"/>
        <DigestValue>PugJUys2DfYnCojV9fVG04D9ziSHTg/4D5fzUSJr/eI=</DigestValue>
      </Reference>
      <Reference URI="/xl/ctrlProps/ctrlProp29.xml?ContentType=application/vnd.ms-excel.controlproperties+xml">
        <DigestMethod Algorithm="http://www.w3.org/2001/04/xmlenc#sha256"/>
        <DigestValue>b+Lgql3e88LOicCnPfuYtoHTmKNAfjZIJZvxC9PS4Dc=</DigestValue>
      </Reference>
      <Reference URI="/xl/ctrlProps/ctrlProp290.xml?ContentType=application/vnd.ms-excel.controlproperties+xml">
        <DigestMethod Algorithm="http://www.w3.org/2001/04/xmlenc#sha256"/>
        <DigestValue>PugJUys2DfYnCojV9fVG04D9ziSHTg/4D5fzUSJr/eI=</DigestValue>
      </Reference>
      <Reference URI="/xl/ctrlProps/ctrlProp291.xml?ContentType=application/vnd.ms-excel.controlproperties+xml">
        <DigestMethod Algorithm="http://www.w3.org/2001/04/xmlenc#sha256"/>
        <DigestValue>PugJUys2DfYnCojV9fVG04D9ziSHTg/4D5fzUSJr/eI=</DigestValue>
      </Reference>
      <Reference URI="/xl/ctrlProps/ctrlProp292.xml?ContentType=application/vnd.ms-excel.controlproperties+xml">
        <DigestMethod Algorithm="http://www.w3.org/2001/04/xmlenc#sha256"/>
        <DigestValue>PugJUys2DfYnCojV9fVG04D9ziSHTg/4D5fzUSJr/eI=</DigestValue>
      </Reference>
      <Reference URI="/xl/ctrlProps/ctrlProp293.xml?ContentType=application/vnd.ms-excel.controlproperties+xml">
        <DigestMethod Algorithm="http://www.w3.org/2001/04/xmlenc#sha256"/>
        <DigestValue>PugJUys2DfYnCojV9fVG04D9ziSHTg/4D5fzUSJr/eI=</DigestValue>
      </Reference>
      <Reference URI="/xl/ctrlProps/ctrlProp294.xml?ContentType=application/vnd.ms-excel.controlproperties+xml">
        <DigestMethod Algorithm="http://www.w3.org/2001/04/xmlenc#sha256"/>
        <DigestValue>PugJUys2DfYnCojV9fVG04D9ziSHTg/4D5fzUSJr/eI=</DigestValue>
      </Reference>
      <Reference URI="/xl/ctrlProps/ctrlProp295.xml?ContentType=application/vnd.ms-excel.controlproperties+xml">
        <DigestMethod Algorithm="http://www.w3.org/2001/04/xmlenc#sha256"/>
        <DigestValue>PugJUys2DfYnCojV9fVG04D9ziSHTg/4D5fzUSJr/eI=</DigestValue>
      </Reference>
      <Reference URI="/xl/ctrlProps/ctrlProp296.xml?ContentType=application/vnd.ms-excel.controlproperties+xml">
        <DigestMethod Algorithm="http://www.w3.org/2001/04/xmlenc#sha256"/>
        <DigestValue>PugJUys2DfYnCojV9fVG04D9ziSHTg/4D5fzUSJr/eI=</DigestValue>
      </Reference>
      <Reference URI="/xl/ctrlProps/ctrlProp297.xml?ContentType=application/vnd.ms-excel.controlproperties+xml">
        <DigestMethod Algorithm="http://www.w3.org/2001/04/xmlenc#sha256"/>
        <DigestValue>PugJUys2DfYnCojV9fVG04D9ziSHTg/4D5fzUSJr/eI=</DigestValue>
      </Reference>
      <Reference URI="/xl/ctrlProps/ctrlProp298.xml?ContentType=application/vnd.ms-excel.controlproperties+xml">
        <DigestMethod Algorithm="http://www.w3.org/2001/04/xmlenc#sha256"/>
        <DigestValue>PugJUys2DfYnCojV9fVG04D9ziSHTg/4D5fzUSJr/eI=</DigestValue>
      </Reference>
      <Reference URI="/xl/ctrlProps/ctrlProp299.xml?ContentType=application/vnd.ms-excel.controlproperties+xml">
        <DigestMethod Algorithm="http://www.w3.org/2001/04/xmlenc#sha256"/>
        <DigestValue>PugJUys2DfYnCojV9fVG04D9ziSHTg/4D5fzUSJr/eI=</DigestValue>
      </Reference>
      <Reference URI="/xl/ctrlProps/ctrlProp3.xml?ContentType=application/vnd.ms-excel.controlproperties+xml">
        <DigestMethod Algorithm="http://www.w3.org/2001/04/xmlenc#sha256"/>
        <DigestValue>G+LPAiID6W2cv+I3UIAWnr21oIEStplbGh9V8W3dth4=</DigestValue>
      </Reference>
      <Reference URI="/xl/ctrlProps/ctrlProp30.xml?ContentType=application/vnd.ms-excel.controlproperties+xml">
        <DigestMethod Algorithm="http://www.w3.org/2001/04/xmlenc#sha256"/>
        <DigestValue>y2u77DvrMeFDXGc7lJ+9XHEfHfCwfPjh+Gz/vDG7QKM=</DigestValue>
      </Reference>
      <Reference URI="/xl/ctrlProps/ctrlProp300.xml?ContentType=application/vnd.ms-excel.controlproperties+xml">
        <DigestMethod Algorithm="http://www.w3.org/2001/04/xmlenc#sha256"/>
        <DigestValue>73CqYau4A+Ey0fTlCwys58EOU3ZiXJRI6lXIxXvUpzY=</DigestValue>
      </Reference>
      <Reference URI="/xl/ctrlProps/ctrlProp301.xml?ContentType=application/vnd.ms-excel.controlproperties+xml">
        <DigestMethod Algorithm="http://www.w3.org/2001/04/xmlenc#sha256"/>
        <DigestValue>aN0C6/Ey4ceArTNE0BNWd0DZeymsNO6JzGEjPX0WJ2g=</DigestValue>
      </Reference>
      <Reference URI="/xl/ctrlProps/ctrlProp302.xml?ContentType=application/vnd.ms-excel.controlproperties+xml">
        <DigestMethod Algorithm="http://www.w3.org/2001/04/xmlenc#sha256"/>
        <DigestValue>I0xDVyv3j5qO+0Ruf5syMzgTbv+HR5rsZ4JBff7lHTM=</DigestValue>
      </Reference>
      <Reference URI="/xl/ctrlProps/ctrlProp303.xml?ContentType=application/vnd.ms-excel.controlproperties+xml">
        <DigestMethod Algorithm="http://www.w3.org/2001/04/xmlenc#sha256"/>
        <DigestValue>XOHTd+xnzLH/E+GbtckYzPUlVKvczwq0IYdcXyetrlw=</DigestValue>
      </Reference>
      <Reference URI="/xl/ctrlProps/ctrlProp304.xml?ContentType=application/vnd.ms-excel.controlproperties+xml">
        <DigestMethod Algorithm="http://www.w3.org/2001/04/xmlenc#sha256"/>
        <DigestValue>/t85LvMwXQexcC7nFcD60McEqtUr5J62xWdW7sML3no=</DigestValue>
      </Reference>
      <Reference URI="/xl/ctrlProps/ctrlProp305.xml?ContentType=application/vnd.ms-excel.controlproperties+xml">
        <DigestMethod Algorithm="http://www.w3.org/2001/04/xmlenc#sha256"/>
        <DigestValue>DumAm376kT1jVszm4yukErMLscgAyIDJ80EUbF+zIsQ=</DigestValue>
      </Reference>
      <Reference URI="/xl/ctrlProps/ctrlProp306.xml?ContentType=application/vnd.ms-excel.controlproperties+xml">
        <DigestMethod Algorithm="http://www.w3.org/2001/04/xmlenc#sha256"/>
        <DigestValue>lilD/0pkc8Zfqa7gfwWexY4QrwxWt9kU2UMZg4EIWhg=</DigestValue>
      </Reference>
      <Reference URI="/xl/ctrlProps/ctrlProp307.xml?ContentType=application/vnd.ms-excel.controlproperties+xml">
        <DigestMethod Algorithm="http://www.w3.org/2001/04/xmlenc#sha256"/>
        <DigestValue>pP6Dft6gcIbwOyGmbF0ybGBlSFhL97SE0oAMOMjI6Jg=</DigestValue>
      </Reference>
      <Reference URI="/xl/ctrlProps/ctrlProp308.xml?ContentType=application/vnd.ms-excel.controlproperties+xml">
        <DigestMethod Algorithm="http://www.w3.org/2001/04/xmlenc#sha256"/>
        <DigestValue>WX5TS//KTsnUNyPjj9+5oTn/hmm0OZ7dfeXHwnaf/Uc=</DigestValue>
      </Reference>
      <Reference URI="/xl/ctrlProps/ctrlProp309.xml?ContentType=application/vnd.ms-excel.controlproperties+xml">
        <DigestMethod Algorithm="http://www.w3.org/2001/04/xmlenc#sha256"/>
        <DigestValue>pbnyCaN7Hg8LL4ifzaNUdfVZndiM+1lX46N8I48Uhrw=</DigestValue>
      </Reference>
      <Reference URI="/xl/ctrlProps/ctrlProp31.xml?ContentType=application/vnd.ms-excel.controlproperties+xml">
        <DigestMethod Algorithm="http://www.w3.org/2001/04/xmlenc#sha256"/>
        <DigestValue>EifTOV4vZIA3tDvRBEyl+Lcgks3sCHVa7MTlslYlgSs=</DigestValue>
      </Reference>
      <Reference URI="/xl/ctrlProps/ctrlProp310.xml?ContentType=application/vnd.ms-excel.controlproperties+xml">
        <DigestMethod Algorithm="http://www.w3.org/2001/04/xmlenc#sha256"/>
        <DigestValue>+sJx5Sao4sVHYAx2+Y+oZueKPkZpGiUHoICFjS2jkmA=</DigestValue>
      </Reference>
      <Reference URI="/xl/ctrlProps/ctrlProp311.xml?ContentType=application/vnd.ms-excel.controlproperties+xml">
        <DigestMethod Algorithm="http://www.w3.org/2001/04/xmlenc#sha256"/>
        <DigestValue>sY+HuznB/pieTaJ8uaRpSZzCZjjWKWe/kiGB+yrRSpk=</DigestValue>
      </Reference>
      <Reference URI="/xl/ctrlProps/ctrlProp312.xml?ContentType=application/vnd.ms-excel.controlproperties+xml">
        <DigestMethod Algorithm="http://www.w3.org/2001/04/xmlenc#sha256"/>
        <DigestValue>LteqDeYWOBUnd2IFznw2oDFBC6XoBB+m76SZfJs2k/w=</DigestValue>
      </Reference>
      <Reference URI="/xl/ctrlProps/ctrlProp313.xml?ContentType=application/vnd.ms-excel.controlproperties+xml">
        <DigestMethod Algorithm="http://www.w3.org/2001/04/xmlenc#sha256"/>
        <DigestValue>FB/MVZR/M5hvtqTHPhdEfOgrLGimBFYbtEhTSahpKNw=</DigestValue>
      </Reference>
      <Reference URI="/xl/ctrlProps/ctrlProp314.xml?ContentType=application/vnd.ms-excel.controlproperties+xml">
        <DigestMethod Algorithm="http://www.w3.org/2001/04/xmlenc#sha256"/>
        <DigestValue>gVbNgUHqrjE5zhuy4m0w7IgcknKAfIO/LMzNQJ9v/vE=</DigestValue>
      </Reference>
      <Reference URI="/xl/ctrlProps/ctrlProp315.xml?ContentType=application/vnd.ms-excel.controlproperties+xml">
        <DigestMethod Algorithm="http://www.w3.org/2001/04/xmlenc#sha256"/>
        <DigestValue>yk37lgboYXeEF/2+jzL6UU63Cr+YICUjI9hfJQcYE/E=</DigestValue>
      </Reference>
      <Reference URI="/xl/ctrlProps/ctrlProp316.xml?ContentType=application/vnd.ms-excel.controlproperties+xml">
        <DigestMethod Algorithm="http://www.w3.org/2001/04/xmlenc#sha256"/>
        <DigestValue>wlwEx9iEmXBgX6ot8QpKEDh2VNpSp5ht8PNlctzUnvM=</DigestValue>
      </Reference>
      <Reference URI="/xl/ctrlProps/ctrlProp317.xml?ContentType=application/vnd.ms-excel.controlproperties+xml">
        <DigestMethod Algorithm="http://www.w3.org/2001/04/xmlenc#sha256"/>
        <DigestValue>tyBAE2Yv30JRxisrZVta+7zXoQ4vV4HhVr7EHdjzfTU=</DigestValue>
      </Reference>
      <Reference URI="/xl/ctrlProps/ctrlProp318.xml?ContentType=application/vnd.ms-excel.controlproperties+xml">
        <DigestMethod Algorithm="http://www.w3.org/2001/04/xmlenc#sha256"/>
        <DigestValue>MIm52t09lq9Cl0ACZANJ6JWS6HY2I4NLJWQcaOKcwNI=</DigestValue>
      </Reference>
      <Reference URI="/xl/ctrlProps/ctrlProp319.xml?ContentType=application/vnd.ms-excel.controlproperties+xml">
        <DigestMethod Algorithm="http://www.w3.org/2001/04/xmlenc#sha256"/>
        <DigestValue>XiJ74FkGsQkbOB6OYXmlFDMObnMfZ8Ecx7ERX7ltczo=</DigestValue>
      </Reference>
      <Reference URI="/xl/ctrlProps/ctrlProp32.xml?ContentType=application/vnd.ms-excel.controlproperties+xml">
        <DigestMethod Algorithm="http://www.w3.org/2001/04/xmlenc#sha256"/>
        <DigestValue>n6DPXQjlrBpSC7+bIP6qCOXxxLaitY+9TBsU5OvY4Rc=</DigestValue>
      </Reference>
      <Reference URI="/xl/ctrlProps/ctrlProp320.xml?ContentType=application/vnd.ms-excel.controlproperties+xml">
        <DigestMethod Algorithm="http://www.w3.org/2001/04/xmlenc#sha256"/>
        <DigestValue>u3TB5vmzsy7Mb1wINEAEs88SvP8/T7ZbAV9ixd7a8P4=</DigestValue>
      </Reference>
      <Reference URI="/xl/ctrlProps/ctrlProp321.xml?ContentType=application/vnd.ms-excel.controlproperties+xml">
        <DigestMethod Algorithm="http://www.w3.org/2001/04/xmlenc#sha256"/>
        <DigestValue>y4dpE7zI7OnKi1r/X32HjrtMu/PSwbI7o8aDI7zTllI=</DigestValue>
      </Reference>
      <Reference URI="/xl/ctrlProps/ctrlProp322.xml?ContentType=application/vnd.ms-excel.controlproperties+xml">
        <DigestMethod Algorithm="http://www.w3.org/2001/04/xmlenc#sha256"/>
        <DigestValue>L/kSOIciPcWsH8YEt5ZCK6C69xmrG84q25Xq7Zh20ls=</DigestValue>
      </Reference>
      <Reference URI="/xl/ctrlProps/ctrlProp323.xml?ContentType=application/vnd.ms-excel.controlproperties+xml">
        <DigestMethod Algorithm="http://www.w3.org/2001/04/xmlenc#sha256"/>
        <DigestValue>s+WWJD9cIHezZDVeDDwkw07jWovcE1RI0VwojX2Pay0=</DigestValue>
      </Reference>
      <Reference URI="/xl/ctrlProps/ctrlProp324.xml?ContentType=application/vnd.ms-excel.controlproperties+xml">
        <DigestMethod Algorithm="http://www.w3.org/2001/04/xmlenc#sha256"/>
        <DigestValue>n6DPXQjlrBpSC7+bIP6qCOXxxLaitY+9TBsU5OvY4Rc=</DigestValue>
      </Reference>
      <Reference URI="/xl/ctrlProps/ctrlProp325.xml?ContentType=application/vnd.ms-excel.controlproperties+xml">
        <DigestMethod Algorithm="http://www.w3.org/2001/04/xmlenc#sha256"/>
        <DigestValue>B6ezKeiiReURxpE9S9u9vJ0MJeDAwQXgnKyC40VlXLA=</DigestValue>
      </Reference>
      <Reference URI="/xl/ctrlProps/ctrlProp326.xml?ContentType=application/vnd.ms-excel.controlproperties+xml">
        <DigestMethod Algorithm="http://www.w3.org/2001/04/xmlenc#sha256"/>
        <DigestValue>+fcgI0p8EOGKO+WbFSBL0fdKCwYpnqwd57c4vx2JG8c=</DigestValue>
      </Reference>
      <Reference URI="/xl/ctrlProps/ctrlProp327.xml?ContentType=application/vnd.ms-excel.controlproperties+xml">
        <DigestMethod Algorithm="http://www.w3.org/2001/04/xmlenc#sha256"/>
        <DigestValue>NwnkqaIvenEPBzisb98GO4Zvx7zgRPtiXKU7Lyh8igc=</DigestValue>
      </Reference>
      <Reference URI="/xl/ctrlProps/ctrlProp328.xml?ContentType=application/vnd.ms-excel.controlproperties+xml">
        <DigestMethod Algorithm="http://www.w3.org/2001/04/xmlenc#sha256"/>
        <DigestValue>rw+/FVhwxIELkl18z5tHkpNnLO7LjZEkfwFxZg/UwBU=</DigestValue>
      </Reference>
      <Reference URI="/xl/ctrlProps/ctrlProp329.xml?ContentType=application/vnd.ms-excel.controlproperties+xml">
        <DigestMethod Algorithm="http://www.w3.org/2001/04/xmlenc#sha256"/>
        <DigestValue>W7/yJ6WAl8OtbGAY+3Jk5CjR/M3wQ2iZfPIVFFosnS8=</DigestValue>
      </Reference>
      <Reference URI="/xl/ctrlProps/ctrlProp33.xml?ContentType=application/vnd.ms-excel.controlproperties+xml">
        <DigestMethod Algorithm="http://www.w3.org/2001/04/xmlenc#sha256"/>
        <DigestValue>B6ezKeiiReURxpE9S9u9vJ0MJeDAwQXgnKyC40VlXLA=</DigestValue>
      </Reference>
      <Reference URI="/xl/ctrlProps/ctrlProp330.xml?ContentType=application/vnd.ms-excel.controlproperties+xml">
        <DigestMethod Algorithm="http://www.w3.org/2001/04/xmlenc#sha256"/>
        <DigestValue>gf4kzubDmD97TI3a3p7UOKNpMaY1STqwqdd5gYvbJC4=</DigestValue>
      </Reference>
      <Reference URI="/xl/ctrlProps/ctrlProp331.xml?ContentType=application/vnd.ms-excel.controlproperties+xml">
        <DigestMethod Algorithm="http://www.w3.org/2001/04/xmlenc#sha256"/>
        <DigestValue>p/xA59FMo0IED+ptbgn6fh+b0ADr3MEm6xFzmmAlut4=</DigestValue>
      </Reference>
      <Reference URI="/xl/ctrlProps/ctrlProp332.xml?ContentType=application/vnd.ms-excel.controlproperties+xml">
        <DigestMethod Algorithm="http://www.w3.org/2001/04/xmlenc#sha256"/>
        <DigestValue>LgAL8gwl4ZSaBunhkTvlrGkLjwPNPwdfd8nYvgFPIgs=</DigestValue>
      </Reference>
      <Reference URI="/xl/ctrlProps/ctrlProp333.xml?ContentType=application/vnd.ms-excel.controlproperties+xml">
        <DigestMethod Algorithm="http://www.w3.org/2001/04/xmlenc#sha256"/>
        <DigestValue>tbjaoKf5n75qfxlDhDuHoXlXvxtkJ5oHEJqoYMkhXpw=</DigestValue>
      </Reference>
      <Reference URI="/xl/ctrlProps/ctrlProp334.xml?ContentType=application/vnd.ms-excel.controlproperties+xml">
        <DigestMethod Algorithm="http://www.w3.org/2001/04/xmlenc#sha256"/>
        <DigestValue>pFMGzaW5fNMVUlL+KuXf1mz7lbfi9Bd6OzTg0km8agM=</DigestValue>
      </Reference>
      <Reference URI="/xl/ctrlProps/ctrlProp335.xml?ContentType=application/vnd.ms-excel.controlproperties+xml">
        <DigestMethod Algorithm="http://www.w3.org/2001/04/xmlenc#sha256"/>
        <DigestValue>PugJUys2DfYnCojV9fVG04D9ziSHTg/4D5fzUSJr/eI=</DigestValue>
      </Reference>
      <Reference URI="/xl/ctrlProps/ctrlProp336.xml?ContentType=application/vnd.ms-excel.controlproperties+xml">
        <DigestMethod Algorithm="http://www.w3.org/2001/04/xmlenc#sha256"/>
        <DigestValue>PugJUys2DfYnCojV9fVG04D9ziSHTg/4D5fzUSJr/eI=</DigestValue>
      </Reference>
      <Reference URI="/xl/ctrlProps/ctrlProp337.xml?ContentType=application/vnd.ms-excel.controlproperties+xml">
        <DigestMethod Algorithm="http://www.w3.org/2001/04/xmlenc#sha256"/>
        <DigestValue>PugJUys2DfYnCojV9fVG04D9ziSHTg/4D5fzUSJr/eI=</DigestValue>
      </Reference>
      <Reference URI="/xl/ctrlProps/ctrlProp338.xml?ContentType=application/vnd.ms-excel.controlproperties+xml">
        <DigestMethod Algorithm="http://www.w3.org/2001/04/xmlenc#sha256"/>
        <DigestValue>PugJUys2DfYnCojV9fVG04D9ziSHTg/4D5fzUSJr/eI=</DigestValue>
      </Reference>
      <Reference URI="/xl/ctrlProps/ctrlProp339.xml?ContentType=application/vnd.ms-excel.controlproperties+xml">
        <DigestMethod Algorithm="http://www.w3.org/2001/04/xmlenc#sha256"/>
        <DigestValue>PugJUys2DfYnCojV9fVG04D9ziSHTg/4D5fzUSJr/eI=</DigestValue>
      </Reference>
      <Reference URI="/xl/ctrlProps/ctrlProp34.xml?ContentType=application/vnd.ms-excel.controlproperties+xml">
        <DigestMethod Algorithm="http://www.w3.org/2001/04/xmlenc#sha256"/>
        <DigestValue>2lE628l4Lz1G0Qv+LPZk3EofO3siX8muaZqqVeBJbOc=</DigestValue>
      </Reference>
      <Reference URI="/xl/ctrlProps/ctrlProp340.xml?ContentType=application/vnd.ms-excel.controlproperties+xml">
        <DigestMethod Algorithm="http://www.w3.org/2001/04/xmlenc#sha256"/>
        <DigestValue>PugJUys2DfYnCojV9fVG04D9ziSHTg/4D5fzUSJr/eI=</DigestValue>
      </Reference>
      <Reference URI="/xl/ctrlProps/ctrlProp341.xml?ContentType=application/vnd.ms-excel.controlproperties+xml">
        <DigestMethod Algorithm="http://www.w3.org/2001/04/xmlenc#sha256"/>
        <DigestValue>/sMd/By+5+Cbo1q3k/fw4wxWw1y7iDzREid23jrAUL8=</DigestValue>
      </Reference>
      <Reference URI="/xl/ctrlProps/ctrlProp342.xml?ContentType=application/vnd.ms-excel.controlproperties+xml">
        <DigestMethod Algorithm="http://www.w3.org/2001/04/xmlenc#sha256"/>
        <DigestValue>UJErRPBIac8Tc1c4tu36apeRBal48RiQV+1NTariBlM=</DigestValue>
      </Reference>
      <Reference URI="/xl/ctrlProps/ctrlProp343.xml?ContentType=application/vnd.ms-excel.controlproperties+xml">
        <DigestMethod Algorithm="http://www.w3.org/2001/04/xmlenc#sha256"/>
        <DigestValue>PugJUys2DfYnCojV9fVG04D9ziSHTg/4D5fzUSJr/eI=</DigestValue>
      </Reference>
      <Reference URI="/xl/ctrlProps/ctrlProp344.xml?ContentType=application/vnd.ms-excel.controlproperties+xml">
        <DigestMethod Algorithm="http://www.w3.org/2001/04/xmlenc#sha256"/>
        <DigestValue>PugJUys2DfYnCojV9fVG04D9ziSHTg/4D5fzUSJr/eI=</DigestValue>
      </Reference>
      <Reference URI="/xl/ctrlProps/ctrlProp345.xml?ContentType=application/vnd.ms-excel.controlproperties+xml">
        <DigestMethod Algorithm="http://www.w3.org/2001/04/xmlenc#sha256"/>
        <DigestValue>KI++mHQCnuErp3WTCw/I80e0o2IfehAE9tQAL6YoQP8=</DigestValue>
      </Reference>
      <Reference URI="/xl/ctrlProps/ctrlProp346.xml?ContentType=application/vnd.ms-excel.controlproperties+xml">
        <DigestMethod Algorithm="http://www.w3.org/2001/04/xmlenc#sha256"/>
        <DigestValue>2lE628l4Lz1G0Qv+LPZk3EofO3siX8muaZqqVeBJbOc=</DigestValue>
      </Reference>
      <Reference URI="/xl/ctrlProps/ctrlProp347.xml?ContentType=application/vnd.ms-excel.controlproperties+xml">
        <DigestMethod Algorithm="http://www.w3.org/2001/04/xmlenc#sha256"/>
        <DigestValue>PugJUys2DfYnCojV9fVG04D9ziSHTg/4D5fzUSJr/eI=</DigestValue>
      </Reference>
      <Reference URI="/xl/ctrlProps/ctrlProp348.xml?ContentType=application/vnd.ms-excel.controlproperties+xml">
        <DigestMethod Algorithm="http://www.w3.org/2001/04/xmlenc#sha256"/>
        <DigestValue>PugJUys2DfYnCojV9fVG04D9ziSHTg/4D5fzUSJr/eI=</DigestValue>
      </Reference>
      <Reference URI="/xl/ctrlProps/ctrlProp349.xml?ContentType=application/vnd.ms-excel.controlproperties+xml">
        <DigestMethod Algorithm="http://www.w3.org/2001/04/xmlenc#sha256"/>
        <DigestValue>PugJUys2DfYnCojV9fVG04D9ziSHTg/4D5fzUSJr/eI=</DigestValue>
      </Reference>
      <Reference URI="/xl/ctrlProps/ctrlProp35.xml?ContentType=application/vnd.ms-excel.controlproperties+xml">
        <DigestMethod Algorithm="http://www.w3.org/2001/04/xmlenc#sha256"/>
        <DigestValue>4yTTy1N193hIuL1l4zMxgifsErQUTOdN7EMPtcLGg2c=</DigestValue>
      </Reference>
      <Reference URI="/xl/ctrlProps/ctrlProp350.xml?ContentType=application/vnd.ms-excel.controlproperties+xml">
        <DigestMethod Algorithm="http://www.w3.org/2001/04/xmlenc#sha256"/>
        <DigestValue>PugJUys2DfYnCojV9fVG04D9ziSHTg/4D5fzUSJr/eI=</DigestValue>
      </Reference>
      <Reference URI="/xl/ctrlProps/ctrlProp351.xml?ContentType=application/vnd.ms-excel.controlproperties+xml">
        <DigestMethod Algorithm="http://www.w3.org/2001/04/xmlenc#sha256"/>
        <DigestValue>PugJUys2DfYnCojV9fVG04D9ziSHTg/4D5fzUSJr/eI=</DigestValue>
      </Reference>
      <Reference URI="/xl/ctrlProps/ctrlProp352.xml?ContentType=application/vnd.ms-excel.controlproperties+xml">
        <DigestMethod Algorithm="http://www.w3.org/2001/04/xmlenc#sha256"/>
        <DigestValue>PugJUys2DfYnCojV9fVG04D9ziSHTg/4D5fzUSJr/eI=</DigestValue>
      </Reference>
      <Reference URI="/xl/ctrlProps/ctrlProp353.xml?ContentType=application/vnd.ms-excel.controlproperties+xml">
        <DigestMethod Algorithm="http://www.w3.org/2001/04/xmlenc#sha256"/>
        <DigestValue>PugJUys2DfYnCojV9fVG04D9ziSHTg/4D5fzUSJr/eI=</DigestValue>
      </Reference>
      <Reference URI="/xl/ctrlProps/ctrlProp354.xml?ContentType=application/vnd.ms-excel.controlproperties+xml">
        <DigestMethod Algorithm="http://www.w3.org/2001/04/xmlenc#sha256"/>
        <DigestValue>LIiJu68nB/x6eulwVBGsI4mCo6gk/S/r1VlAhdQ3LuM=</DigestValue>
      </Reference>
      <Reference URI="/xl/ctrlProps/ctrlProp355.xml?ContentType=application/vnd.ms-excel.controlproperties+xml">
        <DigestMethod Algorithm="http://www.w3.org/2001/04/xmlenc#sha256"/>
        <DigestValue>aN0C6/Ey4ceArTNE0BNWd0DZeymsNO6JzGEjPX0WJ2g=</DigestValue>
      </Reference>
      <Reference URI="/xl/ctrlProps/ctrlProp356.xml?ContentType=application/vnd.ms-excel.controlproperties+xml">
        <DigestMethod Algorithm="http://www.w3.org/2001/04/xmlenc#sha256"/>
        <DigestValue>JgpNyRq6+dA4jMuO17mtyR79gtr+il6H3M5yd7N7fpY=</DigestValue>
      </Reference>
      <Reference URI="/xl/ctrlProps/ctrlProp357.xml?ContentType=application/vnd.ms-excel.controlproperties+xml">
        <DigestMethod Algorithm="http://www.w3.org/2001/04/xmlenc#sha256"/>
        <DigestValue>t/5BzAh0IPpex1WoYFwNt7qAnWC+jM+MukQYMXzDppc=</DigestValue>
      </Reference>
      <Reference URI="/xl/ctrlProps/ctrlProp358.xml?ContentType=application/vnd.ms-excel.controlproperties+xml">
        <DigestMethod Algorithm="http://www.w3.org/2001/04/xmlenc#sha256"/>
        <DigestValue>I0xDVyv3j5qO+0Ruf5syMzgTbv+HR5rsZ4JBff7lHTM=</DigestValue>
      </Reference>
      <Reference URI="/xl/ctrlProps/ctrlProp359.xml?ContentType=application/vnd.ms-excel.controlproperties+xml">
        <DigestMethod Algorithm="http://www.w3.org/2001/04/xmlenc#sha256"/>
        <DigestValue>OoEhnAqoTaXwpd/lUSefceSDoo7fwwNLeOz1FxoKAmo=</DigestValue>
      </Reference>
      <Reference URI="/xl/ctrlProps/ctrlProp36.xml?ContentType=application/vnd.ms-excel.controlproperties+xml">
        <DigestMethod Algorithm="http://www.w3.org/2001/04/xmlenc#sha256"/>
        <DigestValue>rw+/FVhwxIELkl18z5tHkpNnLO7LjZEkfwFxZg/UwBU=</DigestValue>
      </Reference>
      <Reference URI="/xl/ctrlProps/ctrlProp360.xml?ContentType=application/vnd.ms-excel.controlproperties+xml">
        <DigestMethod Algorithm="http://www.w3.org/2001/04/xmlenc#sha256"/>
        <DigestValue>G+LPAiID6W2cv+I3UIAWnr21oIEStplbGh9V8W3dth4=</DigestValue>
      </Reference>
      <Reference URI="/xl/ctrlProps/ctrlProp361.xml?ContentType=application/vnd.ms-excel.controlproperties+xml">
        <DigestMethod Algorithm="http://www.w3.org/2001/04/xmlenc#sha256"/>
        <DigestValue>m6dtccsdheI+m2DFQZwIk4bFyycgtBBvQevHbmEiAsw=</DigestValue>
      </Reference>
      <Reference URI="/xl/ctrlProps/ctrlProp362.xml?ContentType=application/vnd.ms-excel.controlproperties+xml">
        <DigestMethod Algorithm="http://www.w3.org/2001/04/xmlenc#sha256"/>
        <DigestValue>vnIZusyvM5K4mHPBpd3bmtFTKzefGaDvuEb7CEvV3M4=</DigestValue>
      </Reference>
      <Reference URI="/xl/ctrlProps/ctrlProp363.xml?ContentType=application/vnd.ms-excel.controlproperties+xml">
        <DigestMethod Algorithm="http://www.w3.org/2001/04/xmlenc#sha256"/>
        <DigestValue>2I8N612dfi0PPbRrsNkZ7dSwRhJsLY0LdIVgQmbQBZM=</DigestValue>
      </Reference>
      <Reference URI="/xl/ctrlProps/ctrlProp364.xml?ContentType=application/vnd.ms-excel.controlproperties+xml">
        <DigestMethod Algorithm="http://www.w3.org/2001/04/xmlenc#sha256"/>
        <DigestValue>YVNMz58eSr+lc6oTcQcTY7ckFo+pYGLaT1yfE2x7WGI=</DigestValue>
      </Reference>
      <Reference URI="/xl/ctrlProps/ctrlProp365.xml?ContentType=application/vnd.ms-excel.controlproperties+xml">
        <DigestMethod Algorithm="http://www.w3.org/2001/04/xmlenc#sha256"/>
        <DigestValue>XXZ1wsvj9oruwOYTk9kbOiTQR2SforCC3b19Vydny/E=</DigestValue>
      </Reference>
      <Reference URI="/xl/ctrlProps/ctrlProp366.xml?ContentType=application/vnd.ms-excel.controlproperties+xml">
        <DigestMethod Algorithm="http://www.w3.org/2001/04/xmlenc#sha256"/>
        <DigestValue>+sJx5Sao4sVHYAx2+Y+oZueKPkZpGiUHoICFjS2jkmA=</DigestValue>
      </Reference>
      <Reference URI="/xl/ctrlProps/ctrlProp367.xml?ContentType=application/vnd.ms-excel.controlproperties+xml">
        <DigestMethod Algorithm="http://www.w3.org/2001/04/xmlenc#sha256"/>
        <DigestValue>edkYp0LLMbwc1IBfzGqdfUhvgZ4sNIg30GibCUDhDlo=</DigestValue>
      </Reference>
      <Reference URI="/xl/ctrlProps/ctrlProp368.xml?ContentType=application/vnd.ms-excel.controlproperties+xml">
        <DigestMethod Algorithm="http://www.w3.org/2001/04/xmlenc#sha256"/>
        <DigestValue>OhRIeowjF/RHP8oU5f2cKkZdUOFu7mlm+Qpp5sXZUzA=</DigestValue>
      </Reference>
      <Reference URI="/xl/ctrlProps/ctrlProp369.xml?ContentType=application/vnd.ms-excel.controlproperties+xml">
        <DigestMethod Algorithm="http://www.w3.org/2001/04/xmlenc#sha256"/>
        <DigestValue>sY+HuznB/pieTaJ8uaRpSZzCZjjWKWe/kiGB+yrRSpk=</DigestValue>
      </Reference>
      <Reference URI="/xl/ctrlProps/ctrlProp37.xml?ContentType=application/vnd.ms-excel.controlproperties+xml">
        <DigestMethod Algorithm="http://www.w3.org/2001/04/xmlenc#sha256"/>
        <DigestValue>s8Vb88m2MVYnFSA5OPhoCFqwBUxyi6NGUrDNso3Mj2s=</DigestValue>
      </Reference>
      <Reference URI="/xl/ctrlProps/ctrlProp370.xml?ContentType=application/vnd.ms-excel.controlproperties+xml">
        <DigestMethod Algorithm="http://www.w3.org/2001/04/xmlenc#sha256"/>
        <DigestValue>qdImayBKkKGArdO6tJRMj2BY5SfhzT6TnhrRIokRsm8=</DigestValue>
      </Reference>
      <Reference URI="/xl/ctrlProps/ctrlProp371.xml?ContentType=application/vnd.ms-excel.controlproperties+xml">
        <DigestMethod Algorithm="http://www.w3.org/2001/04/xmlenc#sha256"/>
        <DigestValue>ZCh8yMfXHhpYzTK4AskRhQh7pkjxeyhpPJ2jxRiKAGw=</DigestValue>
      </Reference>
      <Reference URI="/xl/ctrlProps/ctrlProp372.xml?ContentType=application/vnd.ms-excel.controlproperties+xml">
        <DigestMethod Algorithm="http://www.w3.org/2001/04/xmlenc#sha256"/>
        <DigestValue>LBW/3oCIBjPvihHaFmQj865T6ovIzcUxZIepdBeybgo=</DigestValue>
      </Reference>
      <Reference URI="/xl/ctrlProps/ctrlProp373.xml?ContentType=application/vnd.ms-excel.controlproperties+xml">
        <DigestMethod Algorithm="http://www.w3.org/2001/04/xmlenc#sha256"/>
        <DigestValue>50xKVXhqpZUYGq8OtDV7UFERxeNy/WKQfU4MNu96jy8=</DigestValue>
      </Reference>
      <Reference URI="/xl/ctrlProps/ctrlProp374.xml?ContentType=application/vnd.ms-excel.controlproperties+xml">
        <DigestMethod Algorithm="http://www.w3.org/2001/04/xmlenc#sha256"/>
        <DigestValue>0pC8uy04lInPuuUIptMl0E4t6s7w6rZo2CItgY1su7U=</DigestValue>
      </Reference>
      <Reference URI="/xl/ctrlProps/ctrlProp375.xml?ContentType=application/vnd.ms-excel.controlproperties+xml">
        <DigestMethod Algorithm="http://www.w3.org/2001/04/xmlenc#sha256"/>
        <DigestValue>g0lWsvQGqcvICT16PV5wVCxg4l5mduC3G7dMyU1uf7U=</DigestValue>
      </Reference>
      <Reference URI="/xl/ctrlProps/ctrlProp376.xml?ContentType=application/vnd.ms-excel.controlproperties+xml">
        <DigestMethod Algorithm="http://www.w3.org/2001/04/xmlenc#sha256"/>
        <DigestValue>sNUJpRqdA0mxtJZ7Ki/MnX15HpESbEKJ6WThHLar7Bk=</DigestValue>
      </Reference>
      <Reference URI="/xl/ctrlProps/ctrlProp377.xml?ContentType=application/vnd.ms-excel.controlproperties+xml">
        <DigestMethod Algorithm="http://www.w3.org/2001/04/xmlenc#sha256"/>
        <DigestValue>LteqDeYWOBUnd2IFznw2oDFBC6XoBB+m76SZfJs2k/w=</DigestValue>
      </Reference>
      <Reference URI="/xl/ctrlProps/ctrlProp378.xml?ContentType=application/vnd.ms-excel.controlproperties+xml">
        <DigestMethod Algorithm="http://www.w3.org/2001/04/xmlenc#sha256"/>
        <DigestValue>4H8J+gW50Dklw3Ohakynp3yQeZAW+wsG0p8vXTuqznE=</DigestValue>
      </Reference>
      <Reference URI="/xl/ctrlProps/ctrlProp379.xml?ContentType=application/vnd.ms-excel.controlproperties+xml">
        <DigestMethod Algorithm="http://www.w3.org/2001/04/xmlenc#sha256"/>
        <DigestValue>J9WxmkprGSosVfLI26OoiQrwwhzcGBjvrnuTFpGJXEs=</DigestValue>
      </Reference>
      <Reference URI="/xl/ctrlProps/ctrlProp38.xml?ContentType=application/vnd.ms-excel.controlproperties+xml">
        <DigestMethod Algorithm="http://www.w3.org/2001/04/xmlenc#sha256"/>
        <DigestValue>UsT8rO/3CbRinKfjbwBc7ukfnO1r0qCVOEtYBYos8D4=</DigestValue>
      </Reference>
      <Reference URI="/xl/ctrlProps/ctrlProp380.xml?ContentType=application/vnd.ms-excel.controlproperties+xml">
        <DigestMethod Algorithm="http://www.w3.org/2001/04/xmlenc#sha256"/>
        <DigestValue>FB/MVZR/M5hvtqTHPhdEfOgrLGimBFYbtEhTSahpKNw=</DigestValue>
      </Reference>
      <Reference URI="/xl/ctrlProps/ctrlProp381.xml?ContentType=application/vnd.ms-excel.controlproperties+xml">
        <DigestMethod Algorithm="http://www.w3.org/2001/04/xmlenc#sha256"/>
        <DigestValue>rTfbcYfFuvD9X672RH+AYYcRpJmiAG6ZX1g4xRH4w/o=</DigestValue>
      </Reference>
      <Reference URI="/xl/ctrlProps/ctrlProp382.xml?ContentType=application/vnd.ms-excel.controlproperties+xml">
        <DigestMethod Algorithm="http://www.w3.org/2001/04/xmlenc#sha256"/>
        <DigestValue>pFMGzaW5fNMVUlL+KuXf1mz7lbfi9Bd6OzTg0km8agM=</DigestValue>
      </Reference>
      <Reference URI="/xl/ctrlProps/ctrlProp383.xml?ContentType=application/vnd.ms-excel.controlproperties+xml">
        <DigestMethod Algorithm="http://www.w3.org/2001/04/xmlenc#sha256"/>
        <DigestValue>4aqbeR4DcYWM3WUx7Hp0ZsAVveZbep2sIFQ4tX1craU=</DigestValue>
      </Reference>
      <Reference URI="/xl/ctrlProps/ctrlProp384.xml?ContentType=application/vnd.ms-excel.controlproperties+xml">
        <DigestMethod Algorithm="http://www.w3.org/2001/04/xmlenc#sha256"/>
        <DigestValue>22kkotS+aKLaGkF/ZM9SmEOpdv6iUX+XiEluVKls9DY=</DigestValue>
      </Reference>
      <Reference URI="/xl/ctrlProps/ctrlProp385.xml?ContentType=application/vnd.ms-excel.controlproperties+xml">
        <DigestMethod Algorithm="http://www.w3.org/2001/04/xmlenc#sha256"/>
        <DigestValue>NK/xUbdDsJ3FWy0kd7eq7KvgF2BQkMD2eFmeYhCp8X8=</DigestValue>
      </Reference>
      <Reference URI="/xl/ctrlProps/ctrlProp386.xml?ContentType=application/vnd.ms-excel.controlproperties+xml">
        <DigestMethod Algorithm="http://www.w3.org/2001/04/xmlenc#sha256"/>
        <DigestValue>gVbNgUHqrjE5zhuy4m0w7IgcknKAfIO/LMzNQJ9v/vE=</DigestValue>
      </Reference>
      <Reference URI="/xl/ctrlProps/ctrlProp387.xml?ContentType=application/vnd.ms-excel.controlproperties+xml">
        <DigestMethod Algorithm="http://www.w3.org/2001/04/xmlenc#sha256"/>
        <DigestValue>c2zWsQKLYD9tHOUBvrFLH9ykAJBRJfuQ+bVxtT0Hp0M=</DigestValue>
      </Reference>
      <Reference URI="/xl/ctrlProps/ctrlProp388.xml?ContentType=application/vnd.ms-excel.controlproperties+xml">
        <DigestMethod Algorithm="http://www.w3.org/2001/04/xmlenc#sha256"/>
        <DigestValue>yk37lgboYXeEF/2+jzL6UU63Cr+YICUjI9hfJQcYE/E=</DigestValue>
      </Reference>
      <Reference URI="/xl/ctrlProps/ctrlProp389.xml?ContentType=application/vnd.ms-excel.controlproperties+xml">
        <DigestMethod Algorithm="http://www.w3.org/2001/04/xmlenc#sha256"/>
        <DigestValue>CAzI4maqMP+mXdxg2KO6NxD7z/ts+FaFGk3aeWFNd4w=</DigestValue>
      </Reference>
      <Reference URI="/xl/ctrlProps/ctrlProp39.xml?ContentType=application/vnd.ms-excel.controlproperties+xml">
        <DigestMethod Algorithm="http://www.w3.org/2001/04/xmlenc#sha256"/>
        <DigestValue>Yqj4wDjs+VxLzDljL1eD1Yf6+oEabXVHKLjyssSJmkY=</DigestValue>
      </Reference>
      <Reference URI="/xl/ctrlProps/ctrlProp390.xml?ContentType=application/vnd.ms-excel.controlproperties+xml">
        <DigestMethod Algorithm="http://www.w3.org/2001/04/xmlenc#sha256"/>
        <DigestValue>uWyiO4ViWCL8cbNhC7yVmq9qOy2oxpI4HhHNS7jMXL0=</DigestValue>
      </Reference>
      <Reference URI="/xl/ctrlProps/ctrlProp391.xml?ContentType=application/vnd.ms-excel.controlproperties+xml">
        <DigestMethod Algorithm="http://www.w3.org/2001/04/xmlenc#sha256"/>
        <DigestValue>wlwEx9iEmXBgX6ot8QpKEDh2VNpSp5ht8PNlctzUnvM=</DigestValue>
      </Reference>
      <Reference URI="/xl/ctrlProps/ctrlProp392.xml?ContentType=application/vnd.ms-excel.controlproperties+xml">
        <DigestMethod Algorithm="http://www.w3.org/2001/04/xmlenc#sha256"/>
        <DigestValue>KfsLsWr+Y0Vz1tTevfeVbP0Y2/0SYgkUEpxs6Xk5wTg=</DigestValue>
      </Reference>
      <Reference URI="/xl/ctrlProps/ctrlProp393.xml?ContentType=application/vnd.ms-excel.controlproperties+xml">
        <DigestMethod Algorithm="http://www.w3.org/2001/04/xmlenc#sha256"/>
        <DigestValue>GUPX+eX2mnjucnBbbZ7d6cYWWfqXFhR6Pp2dR9z0XCk=</DigestValue>
      </Reference>
      <Reference URI="/xl/ctrlProps/ctrlProp394.xml?ContentType=application/vnd.ms-excel.controlproperties+xml">
        <DigestMethod Algorithm="http://www.w3.org/2001/04/xmlenc#sha256"/>
        <DigestValue>LIiJu68nB/x6eulwVBGsI4mCo6gk/S/r1VlAhdQ3LuM=</DigestValue>
      </Reference>
      <Reference URI="/xl/ctrlProps/ctrlProp395.xml?ContentType=application/vnd.ms-excel.controlproperties+xml">
        <DigestMethod Algorithm="http://www.w3.org/2001/04/xmlenc#sha256"/>
        <DigestValue>LIiJu68nB/x6eulwVBGsI4mCo6gk/S/r1VlAhdQ3LuM=</DigestValue>
      </Reference>
      <Reference URI="/xl/ctrlProps/ctrlProp396.xml?ContentType=application/vnd.ms-excel.controlproperties+xml">
        <DigestMethod Algorithm="http://www.w3.org/2001/04/xmlenc#sha256"/>
        <DigestValue>LIiJu68nB/x6eulwVBGsI4mCo6gk/S/r1VlAhdQ3LuM=</DigestValue>
      </Reference>
      <Reference URI="/xl/ctrlProps/ctrlProp397.xml?ContentType=application/vnd.ms-excel.controlproperties+xml">
        <DigestMethod Algorithm="http://www.w3.org/2001/04/xmlenc#sha256"/>
        <DigestValue>LIiJu68nB/x6eulwVBGsI4mCo6gk/S/r1VlAhdQ3LuM=</DigestValue>
      </Reference>
      <Reference URI="/xl/ctrlProps/ctrlProp398.xml?ContentType=application/vnd.ms-excel.controlproperties+xml">
        <DigestMethod Algorithm="http://www.w3.org/2001/04/xmlenc#sha256"/>
        <DigestValue>LIiJu68nB/x6eulwVBGsI4mCo6gk/S/r1VlAhdQ3LuM=</DigestValue>
      </Reference>
      <Reference URI="/xl/ctrlProps/ctrlProp399.xml?ContentType=application/vnd.ms-excel.controlproperties+xml">
        <DigestMethod Algorithm="http://www.w3.org/2001/04/xmlenc#sha256"/>
        <DigestValue>LIiJu68nB/x6eulwVBGsI4mCo6gk/S/r1VlAhdQ3LuM=</DigestValue>
      </Reference>
      <Reference URI="/xl/ctrlProps/ctrlProp4.xml?ContentType=application/vnd.ms-excel.controlproperties+xml">
        <DigestMethod Algorithm="http://www.w3.org/2001/04/xmlenc#sha256"/>
        <DigestValue>Xdr3xPETgIktL5lu7ROgqo3Syexxd6l2sdrB/X5MNNk=</DigestValue>
      </Reference>
      <Reference URI="/xl/ctrlProps/ctrlProp40.xml?ContentType=application/vnd.ms-excel.controlproperties+xml">
        <DigestMethod Algorithm="http://www.w3.org/2001/04/xmlenc#sha256"/>
        <DigestValue>W7/yJ6WAl8OtbGAY+3Jk5CjR/M3wQ2iZfPIVFFosnS8=</DigestValue>
      </Reference>
      <Reference URI="/xl/ctrlProps/ctrlProp400.xml?ContentType=application/vnd.ms-excel.controlproperties+xml">
        <DigestMethod Algorithm="http://www.w3.org/2001/04/xmlenc#sha256"/>
        <DigestValue>LIiJu68nB/x6eulwVBGsI4mCo6gk/S/r1VlAhdQ3LuM=</DigestValue>
      </Reference>
      <Reference URI="/xl/ctrlProps/ctrlProp401.xml?ContentType=application/vnd.ms-excel.controlproperties+xml">
        <DigestMethod Algorithm="http://www.w3.org/2001/04/xmlenc#sha256"/>
        <DigestValue>LIiJu68nB/x6eulwVBGsI4mCo6gk/S/r1VlAhdQ3LuM=</DigestValue>
      </Reference>
      <Reference URI="/xl/ctrlProps/ctrlProp402.xml?ContentType=application/vnd.ms-excel.controlproperties+xml">
        <DigestMethod Algorithm="http://www.w3.org/2001/04/xmlenc#sha256"/>
        <DigestValue>LIiJu68nB/x6eulwVBGsI4mCo6gk/S/r1VlAhdQ3LuM=</DigestValue>
      </Reference>
      <Reference URI="/xl/ctrlProps/ctrlProp403.xml?ContentType=application/vnd.ms-excel.controlproperties+xml">
        <DigestMethod Algorithm="http://www.w3.org/2001/04/xmlenc#sha256"/>
        <DigestValue>aN0C6/Ey4ceArTNE0BNWd0DZeymsNO6JzGEjPX0WJ2g=</DigestValue>
      </Reference>
      <Reference URI="/xl/ctrlProps/ctrlProp404.xml?ContentType=application/vnd.ms-excel.controlproperties+xml">
        <DigestMethod Algorithm="http://www.w3.org/2001/04/xmlenc#sha256"/>
        <DigestValue>JgpNyRq6+dA4jMuO17mtyR79gtr+il6H3M5yd7N7fpY=</DigestValue>
      </Reference>
      <Reference URI="/xl/ctrlProps/ctrlProp405.xml?ContentType=application/vnd.ms-excel.controlproperties+xml">
        <DigestMethod Algorithm="http://www.w3.org/2001/04/xmlenc#sha256"/>
        <DigestValue>t/5BzAh0IPpex1WoYFwNt7qAnWC+jM+MukQYMXzDppc=</DigestValue>
      </Reference>
      <Reference URI="/xl/ctrlProps/ctrlProp406.xml?ContentType=application/vnd.ms-excel.controlproperties+xml">
        <DigestMethod Algorithm="http://www.w3.org/2001/04/xmlenc#sha256"/>
        <DigestValue>I0xDVyv3j5qO+0Ruf5syMzgTbv+HR5rsZ4JBff7lHTM=</DigestValue>
      </Reference>
      <Reference URI="/xl/ctrlProps/ctrlProp407.xml?ContentType=application/vnd.ms-excel.controlproperties+xml">
        <DigestMethod Algorithm="http://www.w3.org/2001/04/xmlenc#sha256"/>
        <DigestValue>OoEhnAqoTaXwpd/lUSefceSDoo7fwwNLeOz1FxoKAmo=</DigestValue>
      </Reference>
      <Reference URI="/xl/ctrlProps/ctrlProp408.xml?ContentType=application/vnd.ms-excel.controlproperties+xml">
        <DigestMethod Algorithm="http://www.w3.org/2001/04/xmlenc#sha256"/>
        <DigestValue>G+LPAiID6W2cv+I3UIAWnr21oIEStplbGh9V8W3dth4=</DigestValue>
      </Reference>
      <Reference URI="/xl/ctrlProps/ctrlProp409.xml?ContentType=application/vnd.ms-excel.controlproperties+xml">
        <DigestMethod Algorithm="http://www.w3.org/2001/04/xmlenc#sha256"/>
        <DigestValue>m6dtccsdheI+m2DFQZwIk4bFyycgtBBvQevHbmEiAsw=</DigestValue>
      </Reference>
      <Reference URI="/xl/ctrlProps/ctrlProp41.xml?ContentType=application/vnd.ms-excel.controlproperties+xml">
        <DigestMethod Algorithm="http://www.w3.org/2001/04/xmlenc#sha256"/>
        <DigestValue>iaZgswnUnojVAKt4TUCTupkbK4lY0vt2+DeeFZJWYXc=</DigestValue>
      </Reference>
      <Reference URI="/xl/ctrlProps/ctrlProp410.xml?ContentType=application/vnd.ms-excel.controlproperties+xml">
        <DigestMethod Algorithm="http://www.w3.org/2001/04/xmlenc#sha256"/>
        <DigestValue>vnIZusyvM5K4mHPBpd3bmtFTKzefGaDvuEb7CEvV3M4=</DigestValue>
      </Reference>
      <Reference URI="/xl/ctrlProps/ctrlProp411.xml?ContentType=application/vnd.ms-excel.controlproperties+xml">
        <DigestMethod Algorithm="http://www.w3.org/2001/04/xmlenc#sha256"/>
        <DigestValue>2I8N612dfi0PPbRrsNkZ7dSwRhJsLY0LdIVgQmbQBZM=</DigestValue>
      </Reference>
      <Reference URI="/xl/ctrlProps/ctrlProp42.xml?ContentType=application/vnd.ms-excel.controlproperties+xml">
        <DigestMethod Algorithm="http://www.w3.org/2001/04/xmlenc#sha256"/>
        <DigestValue>tbjaoKf5n75qfxlDhDuHoXlXvxtkJ5oHEJqoYMkhXpw=</DigestValue>
      </Reference>
      <Reference URI="/xl/ctrlProps/ctrlProp43.xml?ContentType=application/vnd.ms-excel.controlproperties+xml">
        <DigestMethod Algorithm="http://www.w3.org/2001/04/xmlenc#sha256"/>
        <DigestValue>D/JmoQP9JUgKKSLyg/N7ehPIpaJHF/bO+ngl8Cgfa7U=</DigestValue>
      </Reference>
      <Reference URI="/xl/ctrlProps/ctrlProp44.xml?ContentType=application/vnd.ms-excel.controlproperties+xml">
        <DigestMethod Algorithm="http://www.w3.org/2001/04/xmlenc#sha256"/>
        <DigestValue>aTWoQy2iON9qepAcwqi8ohh6RYgQof/YBcJx5DGllRk=</DigestValue>
      </Reference>
      <Reference URI="/xl/ctrlProps/ctrlProp45.xml?ContentType=application/vnd.ms-excel.controlproperties+xml">
        <DigestMethod Algorithm="http://www.w3.org/2001/04/xmlenc#sha256"/>
        <DigestValue>+LhLFZSPVLxdVgIbPddeWj2KBcigSJOqhNDD67QHvyE=</DigestValue>
      </Reference>
      <Reference URI="/xl/ctrlProps/ctrlProp46.xml?ContentType=application/vnd.ms-excel.controlproperties+xml">
        <DigestMethod Algorithm="http://www.w3.org/2001/04/xmlenc#sha256"/>
        <DigestValue>ECA4EamOBKOKak3gOEwpD91XUm6Tue7ShrMX5ZO7dyc=</DigestValue>
      </Reference>
      <Reference URI="/xl/ctrlProps/ctrlProp47.xml?ContentType=application/vnd.ms-excel.controlproperties+xml">
        <DigestMethod Algorithm="http://www.w3.org/2001/04/xmlenc#sha256"/>
        <DigestValue>gzyDW12Ob4b11WdN6h2sFYlCc59yG4rXUga32tx07VI=</DigestValue>
      </Reference>
      <Reference URI="/xl/ctrlProps/ctrlProp48.xml?ContentType=application/vnd.ms-excel.controlproperties+xml">
        <DigestMethod Algorithm="http://www.w3.org/2001/04/xmlenc#sha256"/>
        <DigestValue>KlLvo4Rh3oCKdaU7J7A46TpwPWMFsLEIjLZlx/vEwRI=</DigestValue>
      </Reference>
      <Reference URI="/xl/ctrlProps/ctrlProp49.xml?ContentType=application/vnd.ms-excel.controlproperties+xml">
        <DigestMethod Algorithm="http://www.w3.org/2001/04/xmlenc#sha256"/>
        <DigestValue>bob3WXMeBu0OF9gozKjtAA/8AL/btlpttCqLjNpJcRM=</DigestValue>
      </Reference>
      <Reference URI="/xl/ctrlProps/ctrlProp5.xml?ContentType=application/vnd.ms-excel.controlproperties+xml">
        <DigestMethod Algorithm="http://www.w3.org/2001/04/xmlenc#sha256"/>
        <DigestValue>IvMEdXYeBEfupx6G8KOO84hpV7iENuIahKYGDannLcA=</DigestValue>
      </Reference>
      <Reference URI="/xl/ctrlProps/ctrlProp50.xml?ContentType=application/vnd.ms-excel.controlproperties+xml">
        <DigestMethod Algorithm="http://www.w3.org/2001/04/xmlenc#sha256"/>
        <DigestValue>iYVsRvjauSQ5ZjTywpAgdXli72HVPPjc/fIPYs/Y3Ao=</DigestValue>
      </Reference>
      <Reference URI="/xl/ctrlProps/ctrlProp51.xml?ContentType=application/vnd.ms-excel.controlproperties+xml">
        <DigestMethod Algorithm="http://www.w3.org/2001/04/xmlenc#sha256"/>
        <DigestValue>8zNDRqaziqoh0zwet0bFyw9doqf5nNPPGMhyzZpn6Ck=</DigestValue>
      </Reference>
      <Reference URI="/xl/ctrlProps/ctrlProp52.xml?ContentType=application/vnd.ms-excel.controlproperties+xml">
        <DigestMethod Algorithm="http://www.w3.org/2001/04/xmlenc#sha256"/>
        <DigestValue>ldoq05Q7rXUrlJJFx1IGocjEszyF9bq+IQcU7wcMuTs=</DigestValue>
      </Reference>
      <Reference URI="/xl/ctrlProps/ctrlProp53.xml?ContentType=application/vnd.ms-excel.controlproperties+xml">
        <DigestMethod Algorithm="http://www.w3.org/2001/04/xmlenc#sha256"/>
        <DigestValue>gMeY22N8sT8ME8mgPu6hMAyAwe6CrjmnNRG7JiGz7xo=</DigestValue>
      </Reference>
      <Reference URI="/xl/ctrlProps/ctrlProp54.xml?ContentType=application/vnd.ms-excel.controlproperties+xml">
        <DigestMethod Algorithm="http://www.w3.org/2001/04/xmlenc#sha256"/>
        <DigestValue>A7CiLNmYqkFj18RwzmsmmUSfiix7FLWG45G4Eb7sO9w=</DigestValue>
      </Reference>
      <Reference URI="/xl/ctrlProps/ctrlProp55.xml?ContentType=application/vnd.ms-excel.controlproperties+xml">
        <DigestMethod Algorithm="http://www.w3.org/2001/04/xmlenc#sha256"/>
        <DigestValue>QPDtGujMMPRPFmdhwc4p0hXjCHsXsTeacN0uKEByp6Q=</DigestValue>
      </Reference>
      <Reference URI="/xl/ctrlProps/ctrlProp56.xml?ContentType=application/vnd.ms-excel.controlproperties+xml">
        <DigestMethod Algorithm="http://www.w3.org/2001/04/xmlenc#sha256"/>
        <DigestValue>hhca2NTtyO3/6k8ZATe/fvewa0TF1nHTZ80NWTE3qos=</DigestValue>
      </Reference>
      <Reference URI="/xl/ctrlProps/ctrlProp57.xml?ContentType=application/vnd.ms-excel.controlproperties+xml">
        <DigestMethod Algorithm="http://www.w3.org/2001/04/xmlenc#sha256"/>
        <DigestValue>1pwvjHqghSEdCdSAoEdkmsfEV8f34jtuAXBPVgTK4o4=</DigestValue>
      </Reference>
      <Reference URI="/xl/ctrlProps/ctrlProp58.xml?ContentType=application/vnd.ms-excel.controlproperties+xml">
        <DigestMethod Algorithm="http://www.w3.org/2001/04/xmlenc#sha256"/>
        <DigestValue>qBYn2+nuLRQ/alDBFZJWpLBgUC+WzwMyUueAG5PKHd0=</DigestValue>
      </Reference>
      <Reference URI="/xl/ctrlProps/ctrlProp59.xml?ContentType=application/vnd.ms-excel.controlproperties+xml">
        <DigestMethod Algorithm="http://www.w3.org/2001/04/xmlenc#sha256"/>
        <DigestValue>s+I6Ik+LUqTDmT2Y/IPrEJ6aUSg0MsA/mAu7pLbAovI=</DigestValue>
      </Reference>
      <Reference URI="/xl/ctrlProps/ctrlProp6.xml?ContentType=application/vnd.ms-excel.controlproperties+xml">
        <DigestMethod Algorithm="http://www.w3.org/2001/04/xmlenc#sha256"/>
        <DigestValue>k4Q4VSZWQCJlkDy3zzzksXuxOc/DkzqQyPppdc5yTfw=</DigestValue>
      </Reference>
      <Reference URI="/xl/ctrlProps/ctrlProp60.xml?ContentType=application/vnd.ms-excel.controlproperties+xml">
        <DigestMethod Algorithm="http://www.w3.org/2001/04/xmlenc#sha256"/>
        <DigestValue>uWyiO4ViWCL8cbNhC7yVmq9qOy2oxpI4HhHNS7jMXL0=</DigestValue>
      </Reference>
      <Reference URI="/xl/ctrlProps/ctrlProp61.xml?ContentType=application/vnd.ms-excel.controlproperties+xml">
        <DigestMethod Algorithm="http://www.w3.org/2001/04/xmlenc#sha256"/>
        <DigestValue>TzbDrHY4oUrf8pUj9zKVCTOO065g94Erzi4Zni5fuEU=</DigestValue>
      </Reference>
      <Reference URI="/xl/ctrlProps/ctrlProp62.xml?ContentType=application/vnd.ms-excel.controlproperties+xml">
        <DigestMethod Algorithm="http://www.w3.org/2001/04/xmlenc#sha256"/>
        <DigestValue>bYZRIIi+NN0rUM39ixWMgOspVhX9RxNuGNilbj7nQ6U=</DigestValue>
      </Reference>
      <Reference URI="/xl/ctrlProps/ctrlProp63.xml?ContentType=application/vnd.ms-excel.controlproperties+xml">
        <DigestMethod Algorithm="http://www.w3.org/2001/04/xmlenc#sha256"/>
        <DigestValue>22kkotS+aKLaGkF/ZM9SmEOpdv6iUX+XiEluVKls9DY=</DigestValue>
      </Reference>
      <Reference URI="/xl/ctrlProps/ctrlProp64.xml?ContentType=application/vnd.ms-excel.controlproperties+xml">
        <DigestMethod Algorithm="http://www.w3.org/2001/04/xmlenc#sha256"/>
        <DigestValue>jDv28sjzE16/T2Zk3H8sNqysStUNsrc1z16NLULY4hw=</DigestValue>
      </Reference>
      <Reference URI="/xl/ctrlProps/ctrlProp65.xml?ContentType=application/vnd.ms-excel.controlproperties+xml">
        <DigestMethod Algorithm="http://www.w3.org/2001/04/xmlenc#sha256"/>
        <DigestValue>JuAKqJwd2nfpGpfSk2tFYda/Bawt49RRovRqinOplqA=</DigestValue>
      </Reference>
      <Reference URI="/xl/ctrlProps/ctrlProp66.xml?ContentType=application/vnd.ms-excel.controlproperties+xml">
        <DigestMethod Algorithm="http://www.w3.org/2001/04/xmlenc#sha256"/>
        <DigestValue>+fcgI0p8EOGKO+WbFSBL0fdKCwYpnqwd57c4vx2JG8c=</DigestValue>
      </Reference>
      <Reference URI="/xl/ctrlProps/ctrlProp67.xml?ContentType=application/vnd.ms-excel.controlproperties+xml">
        <DigestMethod Algorithm="http://www.w3.org/2001/04/xmlenc#sha256"/>
        <DigestValue>ppiATejZ8r14h470hJ0ouwchCLIZOydro9rykoxF3es=</DigestValue>
      </Reference>
      <Reference URI="/xl/ctrlProps/ctrlProp68.xml?ContentType=application/vnd.ms-excel.controlproperties+xml">
        <DigestMethod Algorithm="http://www.w3.org/2001/04/xmlenc#sha256"/>
        <DigestValue>tFL623Ng3FKPy9ErHZJzP/xEERlcal++v+Gfhfymkq0=</DigestValue>
      </Reference>
      <Reference URI="/xl/ctrlProps/ctrlProp69.xml?ContentType=application/vnd.ms-excel.controlproperties+xml">
        <DigestMethod Algorithm="http://www.w3.org/2001/04/xmlenc#sha256"/>
        <DigestValue>PugJUys2DfYnCojV9fVG04D9ziSHTg/4D5fzUSJr/eI=</DigestValue>
      </Reference>
      <Reference URI="/xl/ctrlProps/ctrlProp7.xml?ContentType=application/vnd.ms-excel.controlproperties+xml">
        <DigestMethod Algorithm="http://www.w3.org/2001/04/xmlenc#sha256"/>
        <DigestValue>BjBi4ScU/WK8AC/BCK+PtO74dZjUH8Aq6o9zWYu2zfU=</DigestValue>
      </Reference>
      <Reference URI="/xl/ctrlProps/ctrlProp70.xml?ContentType=application/vnd.ms-excel.controlproperties+xml">
        <DigestMethod Algorithm="http://www.w3.org/2001/04/xmlenc#sha256"/>
        <DigestValue>PugJUys2DfYnCojV9fVG04D9ziSHTg/4D5fzUSJr/eI=</DigestValue>
      </Reference>
      <Reference URI="/xl/ctrlProps/ctrlProp71.xml?ContentType=application/vnd.ms-excel.controlproperties+xml">
        <DigestMethod Algorithm="http://www.w3.org/2001/04/xmlenc#sha256"/>
        <DigestValue>PugJUys2DfYnCojV9fVG04D9ziSHTg/4D5fzUSJr/eI=</DigestValue>
      </Reference>
      <Reference URI="/xl/ctrlProps/ctrlProp72.xml?ContentType=application/vnd.ms-excel.controlproperties+xml">
        <DigestMethod Algorithm="http://www.w3.org/2001/04/xmlenc#sha256"/>
        <DigestValue>PugJUys2DfYnCojV9fVG04D9ziSHTg/4D5fzUSJr/eI=</DigestValue>
      </Reference>
      <Reference URI="/xl/ctrlProps/ctrlProp73.xml?ContentType=application/vnd.ms-excel.controlproperties+xml">
        <DigestMethod Algorithm="http://www.w3.org/2001/04/xmlenc#sha256"/>
        <DigestValue>PugJUys2DfYnCojV9fVG04D9ziSHTg/4D5fzUSJr/eI=</DigestValue>
      </Reference>
      <Reference URI="/xl/ctrlProps/ctrlProp74.xml?ContentType=application/vnd.ms-excel.controlproperties+xml">
        <DigestMethod Algorithm="http://www.w3.org/2001/04/xmlenc#sha256"/>
        <DigestValue>PugJUys2DfYnCojV9fVG04D9ziSHTg/4D5fzUSJr/eI=</DigestValue>
      </Reference>
      <Reference URI="/xl/ctrlProps/ctrlProp75.xml?ContentType=application/vnd.ms-excel.controlproperties+xml">
        <DigestMethod Algorithm="http://www.w3.org/2001/04/xmlenc#sha256"/>
        <DigestValue>PugJUys2DfYnCojV9fVG04D9ziSHTg/4D5fzUSJr/eI=</DigestValue>
      </Reference>
      <Reference URI="/xl/ctrlProps/ctrlProp76.xml?ContentType=application/vnd.ms-excel.controlproperties+xml">
        <DigestMethod Algorithm="http://www.w3.org/2001/04/xmlenc#sha256"/>
        <DigestValue>PugJUys2DfYnCojV9fVG04D9ziSHTg/4D5fzUSJr/eI=</DigestValue>
      </Reference>
      <Reference URI="/xl/ctrlProps/ctrlProp77.xml?ContentType=application/vnd.ms-excel.controlproperties+xml">
        <DigestMethod Algorithm="http://www.w3.org/2001/04/xmlenc#sha256"/>
        <DigestValue>PugJUys2DfYnCojV9fVG04D9ziSHTg/4D5fzUSJr/eI=</DigestValue>
      </Reference>
      <Reference URI="/xl/ctrlProps/ctrlProp78.xml?ContentType=application/vnd.ms-excel.controlproperties+xml">
        <DigestMethod Algorithm="http://www.w3.org/2001/04/xmlenc#sha256"/>
        <DigestValue>aN0C6/Ey4ceArTNE0BNWd0DZeymsNO6JzGEjPX0WJ2g=</DigestValue>
      </Reference>
      <Reference URI="/xl/ctrlProps/ctrlProp79.xml?ContentType=application/vnd.ms-excel.controlproperties+xml">
        <DigestMethod Algorithm="http://www.w3.org/2001/04/xmlenc#sha256"/>
        <DigestValue>t/5BzAh0IPpex1WoYFwNt7qAnWC+jM+MukQYMXzDppc=</DigestValue>
      </Reference>
      <Reference URI="/xl/ctrlProps/ctrlProp8.xml?ContentType=application/vnd.ms-excel.controlproperties+xml">
        <DigestMethod Algorithm="http://www.w3.org/2001/04/xmlenc#sha256"/>
        <DigestValue>LVownjmabIiHv9u71+J2i27oT7HkSb4/bZfEP+v3FiY=</DigestValue>
      </Reference>
      <Reference URI="/xl/ctrlProps/ctrlProp80.xml?ContentType=application/vnd.ms-excel.controlproperties+xml">
        <DigestMethod Algorithm="http://www.w3.org/2001/04/xmlenc#sha256"/>
        <DigestValue>OoEhnAqoTaXwpd/lUSefceSDoo7fwwNLeOz1FxoKAmo=</DigestValue>
      </Reference>
      <Reference URI="/xl/ctrlProps/ctrlProp81.xml?ContentType=application/vnd.ms-excel.controlproperties+xml">
        <DigestMethod Algorithm="http://www.w3.org/2001/04/xmlenc#sha256"/>
        <DigestValue>/t85LvMwXQexcC7nFcD60McEqtUr5J62xWdW7sML3no=</DigestValue>
      </Reference>
      <Reference URI="/xl/ctrlProps/ctrlProp82.xml?ContentType=application/vnd.ms-excel.controlproperties+xml">
        <DigestMethod Algorithm="http://www.w3.org/2001/04/xmlenc#sha256"/>
        <DigestValue>Biqnrze0JKTMK1+7WXC8y1cpa7GnFcH9JU79V38rQfo=</DigestValue>
      </Reference>
      <Reference URI="/xl/ctrlProps/ctrlProp83.xml?ContentType=application/vnd.ms-excel.controlproperties+xml">
        <DigestMethod Algorithm="http://www.w3.org/2001/04/xmlenc#sha256"/>
        <DigestValue>TPlnYEl//90nGSAj7Kl9wkDcmlUNbccC85JeBkZcTQI=</DigestValue>
      </Reference>
      <Reference URI="/xl/ctrlProps/ctrlProp84.xml?ContentType=application/vnd.ms-excel.controlproperties+xml">
        <DigestMethod Algorithm="http://www.w3.org/2001/04/xmlenc#sha256"/>
        <DigestValue>Hi611BmqbmeHIECeVtGZfgKd2rSqHImNdE9z6HYcHrM=</DigestValue>
      </Reference>
      <Reference URI="/xl/ctrlProps/ctrlProp85.xml?ContentType=application/vnd.ms-excel.controlproperties+xml">
        <DigestMethod Algorithm="http://www.w3.org/2001/04/xmlenc#sha256"/>
        <DigestValue>iYVsRvjauSQ5ZjTywpAgdXli72HVPPjc/fIPYs/Y3Ao=</DigestValue>
      </Reference>
      <Reference URI="/xl/ctrlProps/ctrlProp86.xml?ContentType=application/vnd.ms-excel.controlproperties+xml">
        <DigestMethod Algorithm="http://www.w3.org/2001/04/xmlenc#sha256"/>
        <DigestValue>Ft5cEgcnx7SC8eNWOrkDROXmggeS0s2xwqByuYg81Qw=</DigestValue>
      </Reference>
      <Reference URI="/xl/ctrlProps/ctrlProp87.xml?ContentType=application/vnd.ms-excel.controlproperties+xml">
        <DigestMethod Algorithm="http://www.w3.org/2001/04/xmlenc#sha256"/>
        <DigestValue>NDjddtlazzARNOBVzdjT6Ee6TubKt8AgPltatokb0y8=</DigestValue>
      </Reference>
      <Reference URI="/xl/ctrlProps/ctrlProp88.xml?ContentType=application/vnd.ms-excel.controlproperties+xml">
        <DigestMethod Algorithm="http://www.w3.org/2001/04/xmlenc#sha256"/>
        <DigestValue>/drMga721vng9Kz2DJViMugkgSsCViO4XjV2AodA9CM=</DigestValue>
      </Reference>
      <Reference URI="/xl/ctrlProps/ctrlProp89.xml?ContentType=application/vnd.ms-excel.controlproperties+xml">
        <DigestMethod Algorithm="http://www.w3.org/2001/04/xmlenc#sha256"/>
        <DigestValue>zlzv5DXxVl8Dz7pxtgCDcttrzXzNrIWKSKQ5g8dTXbQ=</DigestValue>
      </Reference>
      <Reference URI="/xl/ctrlProps/ctrlProp9.xml?ContentType=application/vnd.ms-excel.controlproperties+xml">
        <DigestMethod Algorithm="http://www.w3.org/2001/04/xmlenc#sha256"/>
        <DigestValue>ER1QcKm5nbsHh7hcBqwR8tq/fR9V3P8PKqaT8GBOKKc=</DigestValue>
      </Reference>
      <Reference URI="/xl/ctrlProps/ctrlProp90.xml?ContentType=application/vnd.ms-excel.controlproperties+xml">
        <DigestMethod Algorithm="http://www.w3.org/2001/04/xmlenc#sha256"/>
        <DigestValue>JuAKqJwd2nfpGpfSk2tFYda/Bawt49RRovRqinOplqA=</DigestValue>
      </Reference>
      <Reference URI="/xl/ctrlProps/ctrlProp91.xml?ContentType=application/vnd.ms-excel.controlproperties+xml">
        <DigestMethod Algorithm="http://www.w3.org/2001/04/xmlenc#sha256"/>
        <DigestValue>Fa+137nPTCA9Ac225j+rVnDoaOZi6zwD/FjRrmg111I=</DigestValue>
      </Reference>
      <Reference URI="/xl/ctrlProps/ctrlProp92.xml?ContentType=application/vnd.ms-excel.controlproperties+xml">
        <DigestMethod Algorithm="http://www.w3.org/2001/04/xmlenc#sha256"/>
        <DigestValue>jNllkwOPlZ+uqkyQ56Nq5zBV0jrmF62w8WJ7g1rn2JM=</DigestValue>
      </Reference>
      <Reference URI="/xl/ctrlProps/ctrlProp93.xml?ContentType=application/vnd.ms-excel.controlproperties+xml">
        <DigestMethod Algorithm="http://www.w3.org/2001/04/xmlenc#sha256"/>
        <DigestValue>0Qp+OTwvUJduuVWRFhWBvCSd8AqHB7WwDxmaK2dZTb8=</DigestValue>
      </Reference>
      <Reference URI="/xl/ctrlProps/ctrlProp94.xml?ContentType=application/vnd.ms-excel.controlproperties+xml">
        <DigestMethod Algorithm="http://www.w3.org/2001/04/xmlenc#sha256"/>
        <DigestValue>qBYn2+nuLRQ/alDBFZJWpLBgUC+WzwMyUueAG5PKHd0=</DigestValue>
      </Reference>
      <Reference URI="/xl/ctrlProps/ctrlProp95.xml?ContentType=application/vnd.ms-excel.controlproperties+xml">
        <DigestMethod Algorithm="http://www.w3.org/2001/04/xmlenc#sha256"/>
        <DigestValue>1pwvjHqghSEdCdSAoEdkmsfEV8f34jtuAXBPVgTK4o4=</DigestValue>
      </Reference>
      <Reference URI="/xl/ctrlProps/ctrlProp96.xml?ContentType=application/vnd.ms-excel.controlproperties+xml">
        <DigestMethod Algorithm="http://www.w3.org/2001/04/xmlenc#sha256"/>
        <DigestValue>GvOQ0b7oLGNQDuLvZDwYhJssZxnwrKO7/wxX4xXW0r0=</DigestValue>
      </Reference>
      <Reference URI="/xl/ctrlProps/ctrlProp97.xml?ContentType=application/vnd.ms-excel.controlproperties+xml">
        <DigestMethod Algorithm="http://www.w3.org/2001/04/xmlenc#sha256"/>
        <DigestValue>RxCPQm7vW0OPtiCs0W9gbMZqFVR2ZizyzPADNA+9dPQ=</DigestValue>
      </Reference>
      <Reference URI="/xl/ctrlProps/ctrlProp98.xml?ContentType=application/vnd.ms-excel.controlproperties+xml">
        <DigestMethod Algorithm="http://www.w3.org/2001/04/xmlenc#sha256"/>
        <DigestValue>DEdNSRQ/YjtXpvNjopFZDa3g8IL97eto/W2GT76lR4A=</DigestValue>
      </Reference>
      <Reference URI="/xl/ctrlProps/ctrlProp99.xml?ContentType=application/vnd.ms-excel.controlproperties+xml">
        <DigestMethod Algorithm="http://www.w3.org/2001/04/xmlenc#sha256"/>
        <DigestValue>9EF7xU5Rza5xYVMwsPSiiCro5PVI3mTlJarM3w4bOXY=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LlSd8MWVJEt4nss/8IdvN7rW6QFtj1SnvSTKrmpE2Yw=</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Lfc8dB0TjUwm5gGTLDNl0T+81TpqtVkAtKWmMVyIGxc=</DigestValue>
      </Reference>
      <Reference URI="/xl/drawings/drawing1.xml?ContentType=application/vnd.openxmlformats-officedocument.drawing+xml">
        <DigestMethod Algorithm="http://www.w3.org/2001/04/xmlenc#sha256"/>
        <DigestValue>1s87KlQWHYPk18M4VC5JjoJkoo9/9gmBezQEVE+SU+w=</DigestValue>
      </Reference>
      <Reference URI="/xl/drawings/drawing2.xml?ContentType=application/vnd.openxmlformats-officedocument.drawing+xml">
        <DigestMethod Algorithm="http://www.w3.org/2001/04/xmlenc#sha256"/>
        <DigestValue>7OaCBH2GJjC44pspaLgkq1Y23P6Ulgs3E0hM2XoQbrg=</DigestValue>
      </Reference>
      <Reference URI="/xl/drawings/drawing3.xml?ContentType=application/vnd.openxmlformats-officedocument.drawing+xml">
        <DigestMethod Algorithm="http://www.w3.org/2001/04/xmlenc#sha256"/>
        <DigestValue>IpCg3RZv8iVbskrl3KlG7MXe6ua0zkyid75u/z1/3V4=</DigestValue>
      </Reference>
      <Reference URI="/xl/drawings/drawing4.xml?ContentType=application/vnd.openxmlformats-officedocument.drawing+xml">
        <DigestMethod Algorithm="http://www.w3.org/2001/04/xmlenc#sha256"/>
        <DigestValue>kTD6CkDiGNJdlQaDiTwBaSTBWbo5xilyj3d4UI9RekE=</DigestValue>
      </Reference>
      <Reference URI="/xl/drawings/drawing5.xml?ContentType=application/vnd.openxmlformats-officedocument.drawing+xml">
        <DigestMethod Algorithm="http://www.w3.org/2001/04/xmlenc#sha256"/>
        <DigestValue>w272qAb4lc3IX31TiGdQHmPzu4y8mAAnvR++XyaLMac=</DigestValue>
      </Reference>
      <Reference URI="/xl/drawings/drawing6.xml?ContentType=application/vnd.openxmlformats-officedocument.drawing+xml">
        <DigestMethod Algorithm="http://www.w3.org/2001/04/xmlenc#sha256"/>
        <DigestValue>9/EiSW5cXU7MKOupNXXGi/NElVWUTemKJo6rVDvuJc4=</DigestValue>
      </Reference>
      <Reference URI="/xl/drawings/drawing7.xml?ContentType=application/vnd.openxmlformats-officedocument.drawing+xml">
        <DigestMethod Algorithm="http://www.w3.org/2001/04/xmlenc#sha256"/>
        <DigestValue>iEFHZaSzV9VWMv44v+8A8t0ptmhe8+bpJVdn774vHbc=</DigestValue>
      </Reference>
      <Reference URI="/xl/drawings/drawing8.xml?ContentType=application/vnd.openxmlformats-officedocument.drawing+xml">
        <DigestMethod Algorithm="http://www.w3.org/2001/04/xmlenc#sha256"/>
        <DigestValue>XLzkvU6z5m7e/QiQK/tiTImjzeBScFKAFcUJJ2IOZss=</DigestValue>
      </Reference>
      <Reference URI="/xl/drawings/drawing9.xml?ContentType=application/vnd.openxmlformats-officedocument.drawing+xml">
        <DigestMethod Algorithm="http://www.w3.org/2001/04/xmlenc#sha256"/>
        <DigestValue>ZrrQDZMZMeumfy3PUoaB1vfeEKTSskGrx4Eklc1Ra6w=</DigestValue>
      </Reference>
      <Reference URI="/xl/drawings/vmlDrawing1.vml?ContentType=application/vnd.openxmlformats-officedocument.vmlDrawing">
        <DigestMethod Algorithm="http://www.w3.org/2001/04/xmlenc#sha256"/>
        <DigestValue>FJ2ynE/esr9SqbLVTq53zheFtKGfwlTB+hwb32raBPk=</DigestValue>
      </Reference>
      <Reference URI="/xl/drawings/vmlDrawing2.vml?ContentType=application/vnd.openxmlformats-officedocument.vmlDrawing">
        <DigestMethod Algorithm="http://www.w3.org/2001/04/xmlenc#sha256"/>
        <DigestValue>NntMGKLRLLiDpR+rvDlyChSFNEFZuvhQU3yahg+4MZU=</DigestValue>
      </Reference>
      <Reference URI="/xl/drawings/vmlDrawing3.vml?ContentType=application/vnd.openxmlformats-officedocument.vmlDrawing">
        <DigestMethod Algorithm="http://www.w3.org/2001/04/xmlenc#sha256"/>
        <DigestValue>YnelIVdZ1jrGQYEkdOlimL84uLpIvQlfpTWczRFW4Og=</DigestValue>
      </Reference>
      <Reference URI="/xl/drawings/vmlDrawing4.vml?ContentType=application/vnd.openxmlformats-officedocument.vmlDrawing">
        <DigestMethod Algorithm="http://www.w3.org/2001/04/xmlenc#sha256"/>
        <DigestValue>DOYxWstgJNdJLIDzgkBlVYiIlSgWmBOkzX3RMe+Pzjw=</DigestValue>
      </Reference>
      <Reference URI="/xl/drawings/vmlDrawing5.vml?ContentType=application/vnd.openxmlformats-officedocument.vmlDrawing">
        <DigestMethod Algorithm="http://www.w3.org/2001/04/xmlenc#sha256"/>
        <DigestValue>1osMmoAh/TUasI5hARC9eT1mfjjdOo8GN1blkFNQD0g=</DigestValue>
      </Reference>
      <Reference URI="/xl/drawings/vmlDrawing6.vml?ContentType=application/vnd.openxmlformats-officedocument.vmlDrawing">
        <DigestMethod Algorithm="http://www.w3.org/2001/04/xmlenc#sha256"/>
        <DigestValue>9jEv1Fk3N0Zn3EvZ3uiuDQhfxZNE9YCigN/wpX5fvmo=</DigestValue>
      </Reference>
      <Reference URI="/xl/drawings/vmlDrawing7.vml?ContentType=application/vnd.openxmlformats-officedocument.vmlDrawing">
        <DigestMethod Algorithm="http://www.w3.org/2001/04/xmlenc#sha256"/>
        <DigestValue>ZT7cRDNgLFCox6Z4oyTOzhQH2MgxVD1Bjh2gjOPVM5U=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NYFjYHcW4n2RnsETIC6uMOwGT0zaACc9m5yUbMDMxPs=</DigestValue>
      </Reference>
      <Reference URI="/xl/externalLinks/externalLink1.xml?ContentType=application/vnd.openxmlformats-officedocument.spreadsheetml.externalLink+xml">
        <DigestMethod Algorithm="http://www.w3.org/2001/04/xmlenc#sha256"/>
        <DigestValue>CKanHWXlNSjqOJNkRIZ14rE22eHDE6c1Ik/ovqtUFw4=</DigestValue>
      </Reference>
      <Reference URI="/xl/media/image1.png?ContentType=image/png">
        <DigestMethod Algorithm="http://www.w3.org/2001/04/xmlenc#sha256"/>
        <DigestValue>CPiOXNZJ9vb2nCUQTE6lfBrk+D2tosjWzE1Wekl5fmY=</DigestValue>
      </Reference>
      <Reference URI="/xl/media/image10.png?ContentType=image/png">
        <DigestMethod Algorithm="http://www.w3.org/2001/04/xmlenc#sha256"/>
        <DigestValue>H0fzGW5aiozKu4apX+Fd70czX1j9UI4wQAyrKFRNUEs=</DigestValue>
      </Reference>
      <Reference URI="/xl/media/image11.png?ContentType=image/png">
        <DigestMethod Algorithm="http://www.w3.org/2001/04/xmlenc#sha256"/>
        <DigestValue>/YsOpmMelrgkvem+RY0tWv+tlsD46xC5Vyh3ha1zfOE=</DigestValue>
      </Reference>
      <Reference URI="/xl/media/image2.png?ContentType=image/png">
        <DigestMethod Algorithm="http://www.w3.org/2001/04/xmlenc#sha256"/>
        <DigestValue>e+KJHCcnDWTKmGphJ6DnqgZOiQnF3402ZgdJSrU8NZc=</DigestValue>
      </Reference>
      <Reference URI="/xl/media/image3.png?ContentType=image/png">
        <DigestMethod Algorithm="http://www.w3.org/2001/04/xmlenc#sha256"/>
        <DigestValue>2cmbZlBQ+g+Rt1ZUWUCaXbSk863OLNRfEeHkds0ImQk=</DigestValue>
      </Reference>
      <Reference URI="/xl/media/image4.png?ContentType=image/png">
        <DigestMethod Algorithm="http://www.w3.org/2001/04/xmlenc#sha256"/>
        <DigestValue>tpWVAoVMncvsQ449TWAO7Dz8WQpbBuqyKl+roToLPzs=</DigestValue>
      </Reference>
      <Reference URI="/xl/media/image5.png?ContentType=image/png">
        <DigestMethod Algorithm="http://www.w3.org/2001/04/xmlenc#sha256"/>
        <DigestValue>X9gzGbynpJ0/IpVcwQc+vBg3W2ZUaxdT0ejPIPhDcYE=</DigestValue>
      </Reference>
      <Reference URI="/xl/media/image6.svg?ContentType=image/svg+xml">
        <DigestMethod Algorithm="http://www.w3.org/2001/04/xmlenc#sha256"/>
        <DigestValue>SbTeY2NF/+ASEzRJEncMD1jzpp7YLXWZUW7ssdDeUS8=</DigestValue>
      </Reference>
      <Reference URI="/xl/media/image7.png?ContentType=image/png">
        <DigestMethod Algorithm="http://www.w3.org/2001/04/xmlenc#sha256"/>
        <DigestValue>GEekgQ13G46MNzYJzuQxaXtZo2Ra4Vkuv+WVrjJRIbA=</DigestValue>
      </Reference>
      <Reference URI="/xl/media/image8.png?ContentType=image/png">
        <DigestMethod Algorithm="http://www.w3.org/2001/04/xmlenc#sha256"/>
        <DigestValue>OZCkXK8ElhnmzGJm7AJU9Ygw5ydQqYu44aR6Hgfkl+c=</DigestValue>
      </Reference>
      <Reference URI="/xl/media/image9.png?ContentType=image/png">
        <DigestMethod Algorithm="http://www.w3.org/2001/04/xmlenc#sha256"/>
        <DigestValue>7lsjvGrrNw65uCAiMcAcMEg0YI8bITtSxslnggAzOek=</DigestValue>
      </Reference>
      <Reference URI="/xl/printerSettings/printerSettings1.bin?ContentType=application/vnd.openxmlformats-officedocument.spreadsheetml.printerSettings">
        <DigestMethod Algorithm="http://www.w3.org/2001/04/xmlenc#sha256"/>
        <DigestValue>N+rTbim2KeZls9z0LD8rcfDns5hdkeKTqigBCeMY0qI=</DigestValue>
      </Reference>
      <Reference URI="/xl/sharedStrings.xml?ContentType=application/vnd.openxmlformats-officedocument.spreadsheetml.sharedStrings+xml">
        <DigestMethod Algorithm="http://www.w3.org/2001/04/xmlenc#sha256"/>
        <DigestValue>bDH8LZYZCT31lcPr4g+9gzVM+b8jHsck3Ir1JyiCCM4=</DigestValue>
      </Reference>
      <Reference URI="/xl/styles.xml?ContentType=application/vnd.openxmlformats-officedocument.spreadsheetml.styles+xml">
        <DigestMethod Algorithm="http://www.w3.org/2001/04/xmlenc#sha256"/>
        <DigestValue>Vmfwa5e7+wiaOOAYbnPsRI2zbBG/FjDimof7iIFLQII=</DigestValue>
      </Reference>
      <Reference URI="/xl/theme/theme1.xml?ContentType=application/vnd.openxmlformats-officedocument.theme+xml">
        <DigestMethod Algorithm="http://www.w3.org/2001/04/xmlenc#sha256"/>
        <DigestValue>TG2INX02lfOQAdcSZ0mz1vgZ+I3vxMMRQJPkWwqFVjY=</DigestValue>
      </Reference>
      <Reference URI="/xl/workbook.xml?ContentType=application/vnd.openxmlformats-officedocument.spreadsheetml.sheet.main+xml">
        <DigestMethod Algorithm="http://www.w3.org/2001/04/xmlenc#sha256"/>
        <DigestValue>ztl8JEVkIVn1L3AL7E7DJJg3eKo9KbquFzPTJB58jy4=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oY0oKg4yB0FiSyDpS+lW7ZLMeZcI5wvg+y8nqaThVbI=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79"/>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77"/>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80"/>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4"/>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16"/>
            <mdssi:RelationshipReference xmlns:mdssi="http://schemas.openxmlformats.org/package/2006/digital-signature" SourceId="rId11"/>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74"/>
          </Transform>
          <Transform Algorithm="http://www.w3.org/TR/2001/REC-xml-c14n-20010315"/>
        </Transforms>
        <DigestMethod Algorithm="http://www.w3.org/2001/04/xmlenc#sha256"/>
        <DigestValue>H5yMTWisTjbQcIL1Dp+0eIdlOZWlAfBlw+8/wtv4vXM=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123"/>
            <mdssi:RelationshipReference xmlns:mdssi="http://schemas.openxmlformats.org/package/2006/digital-signature" SourceId="rId128"/>
            <mdssi:RelationshipReference xmlns:mdssi="http://schemas.openxmlformats.org/package/2006/digital-signature" SourceId="rId5"/>
            <mdssi:RelationshipReference xmlns:mdssi="http://schemas.openxmlformats.org/package/2006/digital-signature" SourceId="rId90"/>
            <mdssi:RelationshipReference xmlns:mdssi="http://schemas.openxmlformats.org/package/2006/digital-signature" SourceId="rId95"/>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113"/>
            <mdssi:RelationshipReference xmlns:mdssi="http://schemas.openxmlformats.org/package/2006/digital-signature" SourceId="rId118"/>
            <mdssi:RelationshipReference xmlns:mdssi="http://schemas.openxmlformats.org/package/2006/digital-signature" SourceId="rId134"/>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08"/>
            <mdssi:RelationshipReference xmlns:mdssi="http://schemas.openxmlformats.org/package/2006/digital-signature" SourceId="rId124"/>
            <mdssi:RelationshipReference xmlns:mdssi="http://schemas.openxmlformats.org/package/2006/digital-signature" SourceId="rId129"/>
            <mdssi:RelationshipReference xmlns:mdssi="http://schemas.openxmlformats.org/package/2006/digital-signature" SourceId="rId54"/>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91"/>
            <mdssi:RelationshipReference xmlns:mdssi="http://schemas.openxmlformats.org/package/2006/digital-signature" SourceId="rId9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49"/>
            <mdssi:RelationshipReference xmlns:mdssi="http://schemas.openxmlformats.org/package/2006/digital-signature" SourceId="rId114"/>
            <mdssi:RelationshipReference xmlns:mdssi="http://schemas.openxmlformats.org/package/2006/digital-signature" SourceId="rId119"/>
            <mdssi:RelationshipReference xmlns:mdssi="http://schemas.openxmlformats.org/package/2006/digital-signature" SourceId="rId44"/>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130"/>
            <mdssi:RelationshipReference xmlns:mdssi="http://schemas.openxmlformats.org/package/2006/digital-signature" SourceId="rId135"/>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10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04"/>
            <mdssi:RelationshipReference xmlns:mdssi="http://schemas.openxmlformats.org/package/2006/digital-signature" SourceId="rId120"/>
            <mdssi:RelationshipReference xmlns:mdssi="http://schemas.openxmlformats.org/package/2006/digital-signature" SourceId="rId125"/>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4"/>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115"/>
            <mdssi:RelationshipReference xmlns:mdssi="http://schemas.openxmlformats.org/package/2006/digital-signature" SourceId="rId131"/>
            <mdssi:RelationshipReference xmlns:mdssi="http://schemas.openxmlformats.org/package/2006/digital-signature" SourceId="rId136"/>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105"/>
            <mdssi:RelationshipReference xmlns:mdssi="http://schemas.openxmlformats.org/package/2006/digital-signature" SourceId="rId126"/>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98"/>
            <mdssi:RelationshipReference xmlns:mdssi="http://schemas.openxmlformats.org/package/2006/digital-signature" SourceId="rId121"/>
            <mdssi:RelationshipReference xmlns:mdssi="http://schemas.openxmlformats.org/package/2006/digital-signature" SourceId="rId3"/>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116"/>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88"/>
            <mdssi:RelationshipReference xmlns:mdssi="http://schemas.openxmlformats.org/package/2006/digital-signature" SourceId="rId111"/>
            <mdssi:RelationshipReference xmlns:mdssi="http://schemas.openxmlformats.org/package/2006/digital-signature" SourceId="rId132"/>
            <mdssi:RelationshipReference xmlns:mdssi="http://schemas.openxmlformats.org/package/2006/digital-signature" SourceId="rId15"/>
            <mdssi:RelationshipReference xmlns:mdssi="http://schemas.openxmlformats.org/package/2006/digital-signature" SourceId="rId36"/>
            <mdssi:RelationshipReference xmlns:mdssi="http://schemas.openxmlformats.org/package/2006/digital-signature" SourceId="rId57"/>
            <mdssi:RelationshipReference xmlns:mdssi="http://schemas.openxmlformats.org/package/2006/digital-signature" SourceId="rId106"/>
            <mdssi:RelationshipReference xmlns:mdssi="http://schemas.openxmlformats.org/package/2006/digital-signature" SourceId="rId12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52"/>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94"/>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122"/>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26"/>
            <mdssi:RelationshipReference xmlns:mdssi="http://schemas.openxmlformats.org/package/2006/digital-signature" SourceId="rId47"/>
            <mdssi:RelationshipReference xmlns:mdssi="http://schemas.openxmlformats.org/package/2006/digital-signature" SourceId="rId68"/>
            <mdssi:RelationshipReference xmlns:mdssi="http://schemas.openxmlformats.org/package/2006/digital-signature" SourceId="rId89"/>
            <mdssi:RelationshipReference xmlns:mdssi="http://schemas.openxmlformats.org/package/2006/digital-signature" SourceId="rId112"/>
            <mdssi:RelationshipReference xmlns:mdssi="http://schemas.openxmlformats.org/package/2006/digital-signature" SourceId="rId133"/>
            <mdssi:RelationshipReference xmlns:mdssi="http://schemas.openxmlformats.org/package/2006/digital-signature" SourceId="rId117"/>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63"/>
            <mdssi:RelationshipReference xmlns:mdssi="http://schemas.openxmlformats.org/package/2006/digital-signature" SourceId="rId84"/>
            <mdssi:RelationshipReference xmlns:mdssi="http://schemas.openxmlformats.org/package/2006/digital-signature" SourceId="rId16"/>
            <mdssi:RelationshipReference xmlns:mdssi="http://schemas.openxmlformats.org/package/2006/digital-signature" SourceId="rId107"/>
            <mdssi:RelationshipReference xmlns:mdssi="http://schemas.openxmlformats.org/package/2006/digital-signature" SourceId="rId11"/>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3"/>
            <mdssi:RelationshipReference xmlns:mdssi="http://schemas.openxmlformats.org/package/2006/digital-signature" SourceId="rId58"/>
          </Transform>
          <Transform Algorithm="http://www.w3.org/TR/2001/REC-xml-c14n-20010315"/>
        </Transforms>
        <DigestMethod Algorithm="http://www.w3.org/2001/04/xmlenc#sha256"/>
        <DigestValue>vWy7IV67zHPuIqMgRNcS11EV1fDELl1xPr2jcMTPR9Q=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5"/>
            <mdssi:RelationshipReference xmlns:mdssi="http://schemas.openxmlformats.org/package/2006/digital-signature" SourceId="rId90"/>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77"/>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83"/>
            <mdssi:RelationshipReference xmlns:mdssi="http://schemas.openxmlformats.org/package/2006/digital-signature" SourceId="rId88"/>
            <mdssi:RelationshipReference xmlns:mdssi="http://schemas.openxmlformats.org/package/2006/digital-signature" SourceId="rId91"/>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4"/>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84"/>
            <mdssi:RelationshipReference xmlns:mdssi="http://schemas.openxmlformats.org/package/2006/digital-signature" SourceId="rId89"/>
            <mdssi:RelationshipReference xmlns:mdssi="http://schemas.openxmlformats.org/package/2006/digital-signature" SourceId="rId16"/>
            <mdssi:RelationshipReference xmlns:mdssi="http://schemas.openxmlformats.org/package/2006/digital-signature" SourceId="rId11"/>
          </Transform>
          <Transform Algorithm="http://www.w3.org/TR/2001/REC-xml-c14n-20010315"/>
        </Transforms>
        <DigestMethod Algorithm="http://www.w3.org/2001/04/xmlenc#sha256"/>
        <DigestValue>YEo2QvuRgwnvT16a0MJeE4avbszeeNNc3Ed5TXQzHM8=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Transform>
          <Transform Algorithm="http://www.w3.org/TR/2001/REC-xml-c14n-20010315"/>
        </Transforms>
        <DigestMethod Algorithm="http://www.w3.org/2001/04/xmlenc#sha256"/>
        <DigestValue>x0dnZlLRxpva5fQiD6KZBWqMnnqRviSWfxkS9T9iAsI=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TDmVWBkoThfzC5i5NKcDOeCDZ/ElWLnKCmDAUSUxzKQ=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05abdp1YHVVr58MS1XxneK3uQjgNp33RxMefnNlXCI8=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eORoYnDCJpPunIurl+Md0/pwRFVcIi5x3hHnK+fTBHg=</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/i/BU9+YPIaJsy86hRRN7pkozHpecg5XjL8Icwx98Mk=</DigestValue>
      </Reference>
      <Reference URI="/xl/worksheets/sheet1.xml?ContentType=application/vnd.openxmlformats-officedocument.spreadsheetml.worksheet+xml">
        <DigestMethod Algorithm="http://www.w3.org/2001/04/xmlenc#sha256"/>
        <DigestValue>4Jd8wWWpH14CBuBjpin+8mZzdBaLrpba+pAUGBd2+HE=</DigestValue>
      </Reference>
      <Reference URI="/xl/worksheets/sheet10.xml?ContentType=application/vnd.openxmlformats-officedocument.spreadsheetml.worksheet+xml">
        <DigestMethod Algorithm="http://www.w3.org/2001/04/xmlenc#sha256"/>
        <DigestValue>MU0UmgSEuuHhmx6TJH1jUo049srIP/3wGCXv6cRa3EQ=</DigestValue>
      </Reference>
      <Reference URI="/xl/worksheets/sheet2.xml?ContentType=application/vnd.openxmlformats-officedocument.spreadsheetml.worksheet+xml">
        <DigestMethod Algorithm="http://www.w3.org/2001/04/xmlenc#sha256"/>
        <DigestValue>p7Zp9bQY5TlOe/tKK/PZYnIRiF7CzZhE5Ua1dgDLZeE=</DigestValue>
      </Reference>
      <Reference URI="/xl/worksheets/sheet3.xml?ContentType=application/vnd.openxmlformats-officedocument.spreadsheetml.worksheet+xml">
        <DigestMethod Algorithm="http://www.w3.org/2001/04/xmlenc#sha256"/>
        <DigestValue>g2Fdq+pu9lPTwXcDUx87yJit5kerNnuTbbJ2juDHKe8=</DigestValue>
      </Reference>
      <Reference URI="/xl/worksheets/sheet4.xml?ContentType=application/vnd.openxmlformats-officedocument.spreadsheetml.worksheet+xml">
        <DigestMethod Algorithm="http://www.w3.org/2001/04/xmlenc#sha256"/>
        <DigestValue>SBwLmb2kfqXaQHbULGmtl3RSSjL1PDyTSUvUWy1szkw=</DigestValue>
      </Reference>
      <Reference URI="/xl/worksheets/sheet5.xml?ContentType=application/vnd.openxmlformats-officedocument.spreadsheetml.worksheet+xml">
        <DigestMethod Algorithm="http://www.w3.org/2001/04/xmlenc#sha256"/>
        <DigestValue>K8k0HlgcmUi9VYjsK+myT/YEtQop110tJWpuR5gQkfY=</DigestValue>
      </Reference>
      <Reference URI="/xl/worksheets/sheet6.xml?ContentType=application/vnd.openxmlformats-officedocument.spreadsheetml.worksheet+xml">
        <DigestMethod Algorithm="http://www.w3.org/2001/04/xmlenc#sha256"/>
        <DigestValue>jt99UtUz96ISS0fghOLIKUGuUV5vJgiF1P6YiXjx47w=</DigestValue>
      </Reference>
      <Reference URI="/xl/worksheets/sheet7.xml?ContentType=application/vnd.openxmlformats-officedocument.spreadsheetml.worksheet+xml">
        <DigestMethod Algorithm="http://www.w3.org/2001/04/xmlenc#sha256"/>
        <DigestValue>35qKs2ZaDBT91qy+SNEekl3QN4zwbIBoAppWbwh2jw8=</DigestValue>
      </Reference>
      <Reference URI="/xl/worksheets/sheet8.xml?ContentType=application/vnd.openxmlformats-officedocument.spreadsheetml.worksheet+xml">
        <DigestMethod Algorithm="http://www.w3.org/2001/04/xmlenc#sha256"/>
        <DigestValue>ozN5a1WX0s6fZXNJn9zqCnzj3jhEKs2D7J4oSW/ePhU=</DigestValue>
      </Reference>
      <Reference URI="/xl/worksheets/sheet9.xml?ContentType=application/vnd.openxmlformats-officedocument.spreadsheetml.worksheet+xml">
        <DigestMethod Algorithm="http://www.w3.org/2001/04/xmlenc#sha256"/>
        <DigestValue>+OY8yv8qVrVcUBILmptthqdSe/EEjyw+CamGUErkouQ=</DigestValue>
      </Reference>
    </Manifest>
    <SignatureProperties>
      <SignatureProperty Id="idSignatureTime" Target="#idPackageSignature">
        <mdssi:SignatureTime xmlns:mdssi="http://schemas.openxmlformats.org/package/2006/digital-signature">
          <mdssi:Format>YYYY-MM-DDThh:mm:ssTZD</mdssi:Format>
          <mdssi:Value>2024-05-28T02:02:00Z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16.0.10410/14</OfficeVersion>
          <ApplicationVersion>16.0.10410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2024-05-28T02:02:00Z</xd:SigningTime>
          <xd:SigningCertificate>
            <xd:Cert>
              <xd:CertDigest>
                <DigestMethod Algorithm="http://www.w3.org/2001/04/xmlenc#sha256"/>
                <DigestValue>auWX4nO8wk/dOiULNczZYkBlZznaX5OlRvZ+GbifoZw=</DigestValue>
              </xd:CertDigest>
              <xd:IssuerSerial>
                <X509IssuerName>CN=Entrust Class 3 Client CA - SHA256, OU="(c) 2015 Entrust, Inc. - for authorized use only", OU=See www.entrust.net/legal-terms, O="Entrust, Inc.", C=US</X509IssuerName>
                <X509SerialNumber>31157189006487251840453814840174077808</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64DA0AF08CD3C4DA423AF2326BBA5F7" ma:contentTypeVersion="5" ma:contentTypeDescription="Create a new document." ma:contentTypeScope="" ma:versionID="60cd0d95e3e952eb91358e5c63435b5c">
  <xsd:schema xmlns:xsd="http://www.w3.org/2001/XMLSchema" xmlns:xs="http://www.w3.org/2001/XMLSchema" xmlns:p="http://schemas.microsoft.com/office/2006/metadata/properties" xmlns:ns2="1b1de938-5bb5-4b65-8133-1128415929f2" targetNamespace="http://schemas.microsoft.com/office/2006/metadata/properties" ma:root="true" ma:fieldsID="ea31ba939d4a88e4dbca365089a8e114" ns2:_="">
    <xsd:import namespace="1b1de938-5bb5-4b65-8133-1128415929f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de938-5bb5-4b65-8133-1128415929f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EC9687-E517-417A-8234-2F3B4F1F3B3C}">
  <ds:schemaRefs>
    <ds:schemaRef ds:uri="http://schemas.microsoft.com/sharepoint/v3/contenttype/forms"/>
  </ds:schemaRefs>
</ds:datastoreItem>
</file>

<file path=customXml/itemProps2.xml><?xml version="1.0" encoding="utf-8"?>
<ds:datastoreItem xmlns:ds="http://schemas.openxmlformats.org/officeDocument/2006/customXml" ds:itemID="{AA038B24-874A-4D8A-8452-EDF65BE80633}">
  <ds:schemaRefs>
    <ds:schemaRef ds:uri="http://schemas.microsoft.com/sharepoint/events"/>
  </ds:schemaRefs>
</ds:datastoreItem>
</file>

<file path=customXml/itemProps3.xml><?xml version="1.0" encoding="utf-8"?>
<ds:datastoreItem xmlns:ds="http://schemas.openxmlformats.org/officeDocument/2006/customXml" ds:itemID="{876162B8-432E-41F5-A1CC-56ED25B0D37F}">
  <ds:schemaRefs>
    <ds:schemaRef ds:uri="http://purl.org/dc/dcmitype/"/>
    <ds:schemaRef ds:uri="http://purl.org/dc/terms/"/>
    <ds:schemaRef ds:uri="http://www.w3.org/XML/1998/namespace"/>
    <ds:schemaRef ds:uri="http://purl.org/dc/elements/1.1/"/>
    <ds:schemaRef ds:uri="http://schemas.microsoft.com/office/2006/documentManagement/types"/>
    <ds:schemaRef ds:uri="1b1de938-5bb5-4b65-8133-1128415929f2"/>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1D9AED5B-9533-4294-915C-95337995A0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de938-5bb5-4b65-8133-1128415929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Notes</vt:lpstr>
      <vt:lpstr>Sec 1 Entity Level</vt:lpstr>
      <vt:lpstr>Sec 2A Supplies</vt:lpstr>
      <vt:lpstr>Sec 2B Purchases</vt:lpstr>
      <vt:lpstr>Sec 3 GST Reporting Level</vt:lpstr>
      <vt:lpstr>Remarks</vt:lpstr>
      <vt:lpstr>Summary of ACAP score</vt:lpstr>
      <vt:lpstr>Summary of ACAP score (G_D_BU)</vt:lpstr>
      <vt:lpstr>Error Message</vt:lpstr>
      <vt:lpstr>Updates</vt:lpstr>
      <vt:lpstr>Acceptable_GCF</vt:lpstr>
      <vt:lpstr>Consideration_regn</vt:lpstr>
      <vt:lpstr>How_complete_SRC</vt:lpstr>
      <vt:lpstr>Notes!Print_Area</vt:lpstr>
      <vt:lpstr>Remarks!Print_Area</vt:lpstr>
      <vt:lpstr>'Sec 1 Entity Level'!Print_Area</vt:lpstr>
      <vt:lpstr>'Sec 2A Supplies'!Print_Area</vt:lpstr>
      <vt:lpstr>'Sec 2B Purchases'!Print_Area</vt:lpstr>
      <vt:lpstr>'Sec 3 GST Reporting Level'!Print_Area</vt:lpstr>
      <vt:lpstr>'Summary of ACAP score'!Print_Area</vt:lpstr>
      <vt:lpstr>'Summary of ACAP score (G_D_BU)'!Print_Area</vt:lpstr>
      <vt:lpstr>'Sec 1 Entity Level'!Print_Titles</vt:lpstr>
      <vt:lpstr>'Sec 2A Supplies'!Print_Titles</vt:lpstr>
      <vt:lpstr>'Sec 2B Purchases'!Print_Titles</vt:lpstr>
      <vt:lpstr>'Sec 3 GST Reporting Level'!Print_Titles</vt:lpstr>
      <vt:lpstr>Purpose</vt:lpstr>
      <vt:lpstr>Role_applicant</vt:lpstr>
      <vt:lpstr>Role_Reviewer</vt:lpstr>
      <vt:lpstr>Sum_ACAP_score</vt:lpstr>
      <vt:lpstr>What_submit</vt:lpstr>
      <vt:lpstr>When_complete</vt:lpstr>
      <vt:lpstr>When_complete_SRC</vt:lpstr>
      <vt:lpstr>Who_complete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IRAS</dc:creator>
  <cp:lastModifiedBy>IRASUser</cp:lastModifiedBy>
  <cp:lastPrinted>2023-01-11T05:46:36Z</cp:lastPrinted>
  <dcterms:created xsi:type="dcterms:W3CDTF">2006-09-16T00:00:00Z</dcterms:created>
  <dcterms:modified xsi:type="dcterms:W3CDTF">2024-05-28T02:01:39Z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0x010100E64DA0AF08CD3C4DA423AF2326BBA5F7</vt:lpwstr>
  </property>
  <property fmtid="{D5CDD505-2E9C-101B-9397-08002B2CF9AE}" pid="3" name="MSIP_Label_5434c4c7-833e-41e4-b0ab-cdb227a2f6f7_Enabled">
    <vt:lpwstr>true</vt:lpwstr>
  </property>
  <property fmtid="{D5CDD505-2E9C-101B-9397-08002B2CF9AE}" pid="4" name="MSIP_Label_5434c4c7-833e-41e4-b0ab-cdb227a2f6f7_SetDate">
    <vt:lpwstr>2022-12-30T05:58:13Z</vt:lpwstr>
  </property>
  <property fmtid="{D5CDD505-2E9C-101B-9397-08002B2CF9AE}" pid="5" name="MSIP_Label_5434c4c7-833e-41e4-b0ab-cdb227a2f6f7_Method">
    <vt:lpwstr>Privileged</vt:lpwstr>
  </property>
  <property fmtid="{D5CDD505-2E9C-101B-9397-08002B2CF9AE}" pid="6" name="MSIP_Label_5434c4c7-833e-41e4-b0ab-cdb227a2f6f7_Name">
    <vt:lpwstr>Official (Open)</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ActionId">
    <vt:lpwstr>d840707f-1eea-4ad5-88d7-97a6d9c78923</vt:lpwstr>
  </property>
  <property fmtid="{D5CDD505-2E9C-101B-9397-08002B2CF9AE}" pid="9" name="MSIP_Label_5434c4c7-833e-41e4-b0ab-cdb227a2f6f7_ContentBits">
    <vt:lpwstr>0</vt:lpwstr>
  </property>
</Properties>
</file>