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32760" yWindow="4125" windowWidth="15420" windowHeight="4170" firstSheet="2" activeTab="2"/>
  </bookViews>
  <sheets>
    <sheet name="1st Draft" sheetId="1" state="hidden" r:id="rId1"/>
    <sheet name="2nd Draft" sheetId="2" state="hidden" r:id="rId2"/>
    <sheet name="Welcome Page" sheetId="3" r:id="rId3"/>
    <sheet name="Qfy Co. (Step 1)" sheetId="4" r:id="rId4"/>
    <sheet name="ERIS (Start-Ups)" sheetId="5" r:id="rId5"/>
    <sheet name="ERIS (SMEs)" sheetId="6" r:id="rId6"/>
    <sheet name="ERIS (All Corporations)" sheetId="7" r:id="rId7"/>
    <sheet name="Qfy Ee. (Step 3)" sheetId="8" r:id="rId8"/>
    <sheet name="Ee. ERIS (Start-Ups)" sheetId="9" r:id="rId9"/>
    <sheet name="Ee. ERIS (SMEs)" sheetId="10" r:id="rId10"/>
    <sheet name="Ee. ERIS (All Corporations)" sheetId="11" r:id="rId11"/>
  </sheets>
  <definedNames>
    <definedName name="_xlnm.Print_Area" localSheetId="1">'2nd Draft'!$B$1:$P$68</definedName>
    <definedName name="_xlnm.Print_Area" localSheetId="6">'ERIS (All Corporations)'!$B$15:$O$29</definedName>
    <definedName name="_xlnm.Print_Area" localSheetId="5">'ERIS (SMEs)'!$A$15:$Q$32</definedName>
    <definedName name="_xlnm.Print_Area" localSheetId="4">'ERIS (Start-Ups)'!$A$17:$S$34</definedName>
    <definedName name="_xlnm.Print_Area" localSheetId="3">'Qfy Co. (Step 1)'!$B$1:$P$42</definedName>
  </definedNames>
  <calcPr fullCalcOnLoad="1"/>
</workbook>
</file>

<file path=xl/sharedStrings.xml><?xml version="1.0" encoding="utf-8"?>
<sst xmlns="http://schemas.openxmlformats.org/spreadsheetml/2006/main" count="287" uniqueCount="168">
  <si>
    <t>Select type of plan.</t>
  </si>
  <si>
    <t>ESOP</t>
  </si>
  <si>
    <t>Enter exercise price ($NNNN.NNNN).</t>
  </si>
  <si>
    <t>Enter open market price of share on date of grant ($NNNN.NNNN).</t>
  </si>
  <si>
    <t>Enter date of which stock plan can be exercised (DD/MM/YYYY).</t>
  </si>
  <si>
    <t>Enter date of grant (DD/MM/YYYY).</t>
  </si>
  <si>
    <t>Whether company is branch of a foreign-incorporated company registered in Singapore under Companies Act?</t>
  </si>
  <si>
    <t>Any Scheme?</t>
  </si>
  <si>
    <t>Is the plan to acquire ordinary shares in a company?</t>
  </si>
  <si>
    <t>Enter the plan's date of grant (DD/MM/YYYY).</t>
  </si>
  <si>
    <t>Is the plan granted within the first 3 years of incorporation of company?</t>
  </si>
  <si>
    <t>ESOW</t>
  </si>
  <si>
    <t>Whether the plan was granted under Group Plan operated by parent company?</t>
  </si>
  <si>
    <t>For the plan under Group Plan, whether company for whom employee is exercising employment operates a separate plan?</t>
  </si>
  <si>
    <t>Step 1:</t>
  </si>
  <si>
    <t>Step 2:</t>
  </si>
  <si>
    <t>Step 3:</t>
  </si>
  <si>
    <t>Step 4:</t>
  </si>
  <si>
    <t>Step 5:</t>
  </si>
  <si>
    <t>If total capital of company is NOT beneficially held by &gt; 20 individual shareholders, whether at least 1 individual holding ≥ 10% of total no. of company's issued ordinary shares or all shareholders are individuals?</t>
  </si>
  <si>
    <t>Step 6:</t>
  </si>
  <si>
    <t>Result:</t>
  </si>
  <si>
    <t>Vlookup_Table</t>
  </si>
  <si>
    <t>ERIS (SME)</t>
  </si>
  <si>
    <t>ERIS (ALL CORP)</t>
  </si>
  <si>
    <t>ERIS (START UP)</t>
  </si>
  <si>
    <t>Whether the plan was offered to ≥ 50% of qualifying company's employees during 31st Dec of year of grant, or ≥ 25% 
if granted after 16th Feb 2008?</t>
  </si>
  <si>
    <t>Further Check: Whether Your Employee Is A Qualifying Employee For The Incentive Scheme</t>
  </si>
  <si>
    <t>Enter name of employee.</t>
  </si>
  <si>
    <t>Is the employee is a non-executive director?</t>
  </si>
  <si>
    <t>Is the employee holding employment for the qualifying company at time of grant of the plan?</t>
  </si>
  <si>
    <t>Is the employee's committed working time per week &lt; 30 hours or 75% of his total working time per week at time
of grant?</t>
  </si>
  <si>
    <t>Based on your inputs, your company may qualify for ERIS (SME).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t>
  </si>
  <si>
    <t>Based on your inputs, your company may qualify for ERIS (ALL CORP).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t>
  </si>
  <si>
    <t>Based on your inputs, your company may qualify for ERIS (START UP).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t>
  </si>
  <si>
    <t>Based on your inputs, your employee is a qualifying employee for ERIS (SME).</t>
  </si>
  <si>
    <t>Based on your inputs, your employee is a qualifying employee for ERIS (ALL CORP).</t>
  </si>
  <si>
    <t>Based on your inputs, your employee is a qualifying employee for ERIS (START UP).</t>
  </si>
  <si>
    <t>any incentive</t>
  </si>
  <si>
    <t>Does the employee has the right to exercise or control at least 25% voting power in the qualifying company?</t>
  </si>
  <si>
    <t>Whether qualifying company (or parent company for Group Plan) is incorporated in Singapore?</t>
  </si>
  <si>
    <t>Whether qualifying company (or parent company for Group Plan) carries business activities in Singapore?</t>
  </si>
  <si>
    <t>Whether qualifying company (or parent company for Group Plan) has gross assets &gt; $100 million (market value) as at date of grant (or if this is not available, the value at the end of the accounting period immediately before grant of options)?</t>
  </si>
  <si>
    <t>Whether total capital of qualifying company is beneficially held by &gt; 20 individual shareholders?</t>
  </si>
  <si>
    <r>
      <t xml:space="preserve">Calculator To Check Whether Your Employee Stock Option Plan (ESOP) Or 
Employee Share Ownership Plan (ESOW) Is Eligible For Partial Tax Exemption Under Any Of The Incentive Schemes
</t>
    </r>
    <r>
      <rPr>
        <i/>
        <sz val="12"/>
        <color indexed="8"/>
        <rFont val="Calibri"/>
        <family val="2"/>
      </rPr>
      <t>Note: Qualifying company refers to the company that grants the ESOP or ESOW.</t>
    </r>
  </si>
  <si>
    <t>Sorry. The plan is not eligible for partial tax exemption under any of our incentive schemes.</t>
  </si>
  <si>
    <t>Enter date of incorporation of the company (DD/MM/YYYY).</t>
  </si>
  <si>
    <t>Yes</t>
  </si>
  <si>
    <t>No</t>
  </si>
  <si>
    <t>Is the stock option plan granted under Group Plan operated by parent company?</t>
  </si>
  <si>
    <t>For stock option plan granted under Group Plan, whether company for whom employee is exercising employment operates a separate plan?</t>
  </si>
  <si>
    <t>Whether the plan was offered to ≥ 50% of qualifying company's employees during 31st Dec of year of grant, or ≥ 25% if granted after 16th Feb 2008?</t>
  </si>
  <si>
    <t>Enter the number of qualifying company's employees who are offered the stock options in the year.</t>
  </si>
  <si>
    <t>Enter the total number of qualifying company's employees as at 31 Dec of the year of grant.</t>
  </si>
  <si>
    <t>Is the qualifying company (or parent company for Group Plan) incorporated in Singapore?</t>
  </si>
  <si>
    <t>Is the company a branch of a foreign-incorporated company registered in Singapore under Companies Act?</t>
  </si>
  <si>
    <t>Is the qualifying company (or parent company for Group Plan) has gross assets &gt; $100 million (market value) as at date of grant (or if this is not available, the value at the end of the accounting period immediately before grant of options)?</t>
  </si>
  <si>
    <t>Is the total capital of qualifying company is beneficially held by &gt; 20 individual shareholders?</t>
  </si>
  <si>
    <t>ERIS (Start-Ups)</t>
  </si>
  <si>
    <t>N.A.</t>
  </si>
  <si>
    <t>ERIS (All Corporations)</t>
  </si>
  <si>
    <r>
      <t xml:space="preserve">(a) Holding an </t>
    </r>
    <r>
      <rPr>
        <b/>
        <sz val="11"/>
        <rFont val="Calibri"/>
        <family val="2"/>
      </rPr>
      <t>employment</t>
    </r>
    <r>
      <rPr>
        <sz val="11"/>
        <rFont val="Calibri"/>
        <family val="2"/>
      </rPr>
      <t xml:space="preserve"> for the qualifying company at the time of grant of employee stock option / restricted shares under any ESOW plan and</t>
    </r>
  </si>
  <si>
    <r>
      <t xml:space="preserve">(b) Total committed working time per week with the qualifying company must be </t>
    </r>
    <r>
      <rPr>
        <b/>
        <sz val="11"/>
        <rFont val="Calibri"/>
        <family val="2"/>
      </rPr>
      <t>at least 30 hours or 75%</t>
    </r>
    <r>
      <rPr>
        <sz val="11"/>
        <rFont val="Calibri"/>
        <family val="2"/>
      </rPr>
      <t xml:space="preserve"> of his total working time per week at time of grant and;</t>
    </r>
  </si>
  <si>
    <r>
      <t xml:space="preserve">(c) Must </t>
    </r>
    <r>
      <rPr>
        <b/>
        <sz val="11"/>
        <rFont val="Calibri"/>
        <family val="2"/>
      </rPr>
      <t>not</t>
    </r>
    <r>
      <rPr>
        <sz val="11"/>
        <rFont val="Calibri"/>
        <family val="2"/>
      </rPr>
      <t xml:space="preserve"> have effective control of the company at time of grant (i.e. does not have the right to exercise or control the exercise of at least 25% of voting power in the company).
A non-executive director is not considered as an employee under this scheme.</t>
    </r>
  </si>
  <si>
    <r>
      <t xml:space="preserve">(b) Must </t>
    </r>
    <r>
      <rPr>
        <b/>
        <sz val="11"/>
        <rFont val="Calibri"/>
        <family val="2"/>
      </rPr>
      <t>not</t>
    </r>
    <r>
      <rPr>
        <sz val="11"/>
        <rFont val="Calibri"/>
        <family val="2"/>
      </rPr>
      <t xml:space="preserve"> have effective control of the qualifying company.
A non-executive director can be a qualifying employee provided that he does not have effective control of the company.</t>
    </r>
  </si>
  <si>
    <t>Additional Notes</t>
  </si>
  <si>
    <t>a</t>
  </si>
  <si>
    <t>b</t>
  </si>
  <si>
    <t>c</t>
  </si>
  <si>
    <t>d</t>
  </si>
  <si>
    <t>e</t>
  </si>
  <si>
    <t>f</t>
  </si>
  <si>
    <t>g</t>
  </si>
  <si>
    <t>h</t>
  </si>
  <si>
    <t>i</t>
  </si>
  <si>
    <t>j</t>
  </si>
  <si>
    <t>To check whether your company’s stock plan qualifies for any of the incentive schemes, please proceed as below:</t>
  </si>
  <si>
    <t>EQUITY REMUNERATION INCENTIVE SCHEME (ERIS)</t>
  </si>
  <si>
    <t>activities in Singapore.</t>
  </si>
  <si>
    <t>Enter exercise / purchase price ($NNNN.NNNN).</t>
  </si>
  <si>
    <t>ESOP (2 yrs)</t>
  </si>
  <si>
    <t>ESOP (1 yr)</t>
  </si>
  <si>
    <t>ESOW (1 yr)</t>
  </si>
  <si>
    <t>ESOW (0.5 yr)</t>
  </si>
  <si>
    <t>You have selected ESOP. We are sorry that your stock plan does not satisfy the minimum holding period of 2 years (with discount).</t>
  </si>
  <si>
    <t>You have selected ESOP. We are sorry that your stock plan does not satisfy the minimum holding period of 1 year (without discount).</t>
  </si>
  <si>
    <t>You have selected ESOW. We are sorry that your stock plan does not satisfy the minimum holding period of 1 year (with discount).</t>
  </si>
  <si>
    <t>You have selected ESOW. We are sorry that your stock plan does not satisfy the minimum holding period of 1/2 year (without discount).</t>
  </si>
  <si>
    <t>All Pass</t>
  </si>
  <si>
    <r>
      <rPr>
        <sz val="11"/>
        <color indexed="8"/>
        <rFont val="Calibri"/>
        <family val="2"/>
      </rPr>
      <t xml:space="preserve">● </t>
    </r>
    <r>
      <rPr>
        <sz val="11"/>
        <color indexed="8"/>
        <rFont val="Calibri"/>
        <family val="2"/>
      </rPr>
      <t>The ESOP or ESOW shares were NOT granted under Group Plan operated by the parent company.</t>
    </r>
  </si>
  <si>
    <r>
      <rPr>
        <sz val="11"/>
        <color indexed="8"/>
        <rFont val="Calibri"/>
        <family val="2"/>
      </rPr>
      <t xml:space="preserve">● </t>
    </r>
    <r>
      <rPr>
        <sz val="11"/>
        <color indexed="8"/>
        <rFont val="Calibri"/>
        <family val="2"/>
      </rPr>
      <t>The company have total share capital which is beneficially held directly by no more than 20 shareholders:
    (i)  all of whom are individuals; or
   (ii) at least one of whom is an individual holding at least 10% of the total number of issued ordinary shares 
          of the qualifying company.</t>
    </r>
  </si>
  <si>
    <t>ERIS (SMEs)</t>
  </si>
  <si>
    <t>If any of the stated criteria is not satisfied, click here to check whether the company’s ESOP / ESOW Plan can qualify for tax exemption under ERIS (SMEs).</t>
  </si>
  <si>
    <t>If any of the stated criteria is not satisfied, click here to check whether the company’s ESOP / ESOW Plan can qualify for tax exemption under ERIS (All Corporations).</t>
  </si>
  <si>
    <r>
      <t xml:space="preserve">Is the total market value of the gross assets of your company (on a group basis) </t>
    </r>
    <r>
      <rPr>
        <u val="single"/>
        <sz val="11"/>
        <color indexed="8"/>
        <rFont val="Calibri"/>
        <family val="2"/>
      </rPr>
      <t>less than</t>
    </r>
    <r>
      <rPr>
        <sz val="11"/>
        <color indexed="8"/>
        <rFont val="Calibri"/>
        <family val="2"/>
      </rPr>
      <t xml:space="preserve"> or </t>
    </r>
    <r>
      <rPr>
        <u val="single"/>
        <sz val="11"/>
        <color indexed="8"/>
        <rFont val="Calibri"/>
        <family val="2"/>
      </rPr>
      <t>equal to</t>
    </r>
    <r>
      <rPr>
        <sz val="11"/>
        <color indexed="8"/>
        <rFont val="Calibri"/>
        <family val="2"/>
      </rPr>
      <t xml:space="preserve"> $100 million at the time</t>
    </r>
  </si>
  <si>
    <t>of the grant?</t>
  </si>
  <si>
    <r>
      <rPr>
        <sz val="11"/>
        <color indexed="8"/>
        <rFont val="Calibri"/>
        <family val="2"/>
      </rPr>
      <t xml:space="preserve">● </t>
    </r>
    <r>
      <rPr>
        <sz val="11"/>
        <color indexed="8"/>
        <rFont val="Calibri"/>
        <family val="2"/>
      </rPr>
      <t>The company must offer the ESOP / ESOW to at least 25% of its employees (50% for plans before 
    16 Feb 2008).</t>
    </r>
  </si>
  <si>
    <t xml:space="preserve">     registered in Singapore.</t>
  </si>
  <si>
    <t xml:space="preserve">2. The company carries on business activities in Singapore. </t>
  </si>
  <si>
    <t>4. The ESOP was granted between  1 Apr 2001 and 31 Dec 2013.</t>
  </si>
  <si>
    <t xml:space="preserve">5. The ESOW was granted between 1 Jan 2002 and 31 Dec 2013. </t>
  </si>
  <si>
    <t>6. They satisfied the vesting requirement.</t>
  </si>
  <si>
    <t>7. The company offered its ESOP / ESOW to at least 25% of its employees (Prior to 16 Feb 2008, the requirement is 50%).</t>
  </si>
  <si>
    <r>
      <t xml:space="preserve">Please </t>
    </r>
    <r>
      <rPr>
        <i/>
        <sz val="11"/>
        <color indexed="8"/>
        <rFont val="Calibri"/>
        <family val="2"/>
      </rPr>
      <t xml:space="preserve">confirm </t>
    </r>
    <r>
      <rPr>
        <sz val="11"/>
        <color indexed="8"/>
        <rFont val="Calibri"/>
        <family val="2"/>
      </rPr>
      <t>by clicking the appropriate Grey-shaded box below:</t>
    </r>
  </si>
  <si>
    <t xml:space="preserve">Your inputs to ERIS Calculator are:  </t>
  </si>
  <si>
    <r>
      <t xml:space="preserve">Please </t>
    </r>
    <r>
      <rPr>
        <i/>
        <sz val="11"/>
        <color indexed="8"/>
        <rFont val="Calibri"/>
        <family val="2"/>
      </rPr>
      <t xml:space="preserve">confirm </t>
    </r>
    <r>
      <rPr>
        <sz val="11"/>
        <color indexed="8"/>
        <rFont val="Calibri"/>
        <family val="2"/>
      </rPr>
      <t>by clicking the appropriate Grey-shaded box below:</t>
    </r>
  </si>
  <si>
    <t>3. The ESOP was granted between 1 Jun 2000 and 31 Dec 2013. The ESOW was granted between 1 Jan 2002 and 31 Dec 2013.</t>
  </si>
  <si>
    <t>then the company does not have a separate share plan.</t>
  </si>
  <si>
    <t xml:space="preserve">                                                                                                                                                                                                                                                                                                                                                                                                                                                                                                                                             </t>
  </si>
  <si>
    <t>Based on your inputs, the company’s ESOP / ESOW plan qualified for tax exemption under ERIS (All Corporations).</t>
  </si>
  <si>
    <t>Based on your inputs, the company’s ESOP / ESOW plan qualified for tax exemption under ERIS (SME).</t>
  </si>
  <si>
    <t xml:space="preserve">1. The company that granted the stock plan is a Singapore-incorporated company </t>
  </si>
  <si>
    <t>5. The market value of the company's aggregate assets is not more than $100 million.</t>
  </si>
  <si>
    <t xml:space="preserve">6. The company's total share capital is beneficially held directly by no more than 20 shareholders and </t>
  </si>
  <si>
    <t xml:space="preserve">  a) all of them are individuals or</t>
  </si>
  <si>
    <t xml:space="preserve">  b) at least one shareholder is an individual holding at least 10% of the total number of issued ordinary shares of </t>
  </si>
  <si>
    <t xml:space="preserve">        the company. </t>
  </si>
  <si>
    <t>Based on your inputs, the company’s ESOP / ESOW plan qualified for tax exemption under ERIS (Start-Up).</t>
  </si>
  <si>
    <t>1. The company that granted the stock plan is a Singapore-incorporated company or is a branch of a foreign-incorporated</t>
  </si>
  <si>
    <t xml:space="preserve">     company registered in Singapore.</t>
  </si>
  <si>
    <t xml:space="preserve">3. The ESOP / ESOW plans were for acquiring ordinary shares. </t>
  </si>
  <si>
    <r>
      <rPr>
        <sz val="11"/>
        <color indexed="8"/>
        <rFont val="Calibri"/>
        <family val="2"/>
      </rPr>
      <t xml:space="preserve">● </t>
    </r>
    <r>
      <rPr>
        <sz val="11"/>
        <color indexed="8"/>
        <rFont val="Calibri"/>
        <family val="2"/>
      </rPr>
      <t xml:space="preserve">The shares were not issued under a Group plan. However, if the shares were issued under a Group plan, then  the company does not have a separate share plan and the parent company must be incorporated in Singapore and carries on business activities in Singapore.
  </t>
    </r>
  </si>
  <si>
    <t xml:space="preserve">1. The company that granted the stock plan is a Singapore-incorporated company which carries on business </t>
  </si>
  <si>
    <t xml:space="preserve">2. The ESOP / ESOW Plans were for acquiring ordinary shares. </t>
  </si>
  <si>
    <t xml:space="preserve">4. They satisfied the vesting requirement and were not issued under Group plan. If the shares were issued under Group plan, </t>
  </si>
  <si>
    <t xml:space="preserve">3. The ESOP / ESOW Plans were for acquiring ordinary shares. </t>
  </si>
  <si>
    <t>4. The ESOP was granted between  16 Feb 2008 and 15 Feb 2013 and within first 3 years from the date of incorporation</t>
  </si>
  <si>
    <t xml:space="preserve">of the company. They satisfied the vesting requirement and were not issued under Group Plan. </t>
  </si>
  <si>
    <t>5. The market value of the company's aggregate assets on a group basis is not more than $100 million.</t>
  </si>
  <si>
    <t>1. Is the employee a non-executive director?</t>
  </si>
  <si>
    <t>2. Is your employee exercising employment for the qualifying company?</t>
  </si>
  <si>
    <t>3. Is your employee officially required to work 30 hours or more per week (excluding overtime and lunchtime) with</t>
  </si>
  <si>
    <t xml:space="preserve">the qualifying company? If no, is he required to spend 75% or more of his total working time per week with the </t>
  </si>
  <si>
    <t>qualifying company?</t>
  </si>
  <si>
    <t>4. Does your employee directly or indirectly own voting shares that give the right to exercise or control the exercise</t>
  </si>
  <si>
    <t>of 25% or more of voting power in the company?</t>
  </si>
  <si>
    <t>You have input the following:</t>
  </si>
  <si>
    <t>or more of his total working time per week with the qualifying company; and</t>
  </si>
  <si>
    <t>d) does not directly or indirectly own voting shares that give the right to exercise or control the exercise of 25% or more of voting power in the company.</t>
  </si>
  <si>
    <t>1. Is your employee exercising employment for the qualifying company?</t>
  </si>
  <si>
    <t>2. Does your employee directly or indirectly own voting shares that give the right to exercise or control the exercise</t>
  </si>
  <si>
    <t xml:space="preserve"> </t>
  </si>
  <si>
    <t>b) does not directly or indirectly own voting shares that give the right to exercise or control the exercise of 25% or more of voting power in the company.</t>
  </si>
  <si>
    <t>i.  A Singapore-incorporated company or a branch of a foreign-incorporated company registered in Singapore under the Companies Act [only for ERIS (All Corporations)]; and</t>
  </si>
  <si>
    <t>ii. Carrying on business activities in Singapore.</t>
  </si>
  <si>
    <t>Enter the ESOP / ESOW date of grant (DD/MM/YYYY).</t>
  </si>
  <si>
    <t>Is the plan granted within the first 3 years of incorporation of the company?</t>
  </si>
  <si>
    <t>Sorry. The company's ESOP/ESOW Plan is not eligible for partial tax exemption under any of the incentive schemes.</t>
  </si>
  <si>
    <t>To qualify for incentive under ERIS, the employee must be granted ESOP / ESOW under your company's or group's qualifying stock plan.</t>
  </si>
  <si>
    <t>You have selected the following:</t>
  </si>
  <si>
    <t>1. Your company's ESOP / ESOW Plan qualifies for ERIS (Start-Ups).</t>
  </si>
  <si>
    <t>2. Your employee:</t>
  </si>
  <si>
    <t>a) is not an executive director;</t>
  </si>
  <si>
    <t>b) is exercising employment for the qualifying company;</t>
  </si>
  <si>
    <t>c) is officially required to work 30 hours or more per week (excluding overtime and lunchtime) with the qualifying company. Else (if otherwise), he must spend 75%</t>
  </si>
  <si>
    <t>1. Your company's ESOP / ESOW Plan qualifies for ERIS (SMEs).</t>
  </si>
  <si>
    <t>1. Your company's ESOP / ESOW Plan qualifies for ERIS (All Corporations).</t>
  </si>
  <si>
    <t>To check on your employee's eligibility, please select the incentive scheme that your company's ESOP / ESOW Plan qualifies for.</t>
  </si>
  <si>
    <t>Based on the above inputs, your employee qualifies for partial tax exemption of ERIS (Start-Ups).</t>
  </si>
  <si>
    <t>Based on the above inputs, your employee qualifies for partial tax exemption of ERIS (SMEs).</t>
  </si>
  <si>
    <t>Based on the above inputs, your employee qualifies for partial tax exemption of ERIS (All Corporations).</t>
  </si>
  <si>
    <t>a) is exercising employment for the qualifying company;</t>
  </si>
  <si>
    <t>Enter date on which the ESOP / ESOW can be exercised or vested (DD/MM/YYYY).</t>
  </si>
  <si>
    <t>To be a qualifying company under the ERIS, the company that grants the stock plan must be:</t>
  </si>
  <si>
    <r>
      <t xml:space="preserve">The tax exemption applies only to gains arising from the exercise of ESOP or vesting of ESOW  by an employee in respect of </t>
    </r>
    <r>
      <rPr>
        <b/>
        <u val="single"/>
        <sz val="11"/>
        <color indexed="8"/>
        <rFont val="Calibri"/>
        <family val="2"/>
      </rPr>
      <t>ordinary shares</t>
    </r>
    <r>
      <rPr>
        <sz val="11"/>
        <color indexed="8"/>
        <rFont val="Calibri"/>
        <family val="2"/>
      </rPr>
      <t xml:space="preserve"> in the company.</t>
    </r>
  </si>
  <si>
    <t>The calculator provides only estimates based on the stated assumptions and your inputs.  It may not provide for all possible scenarios.</t>
  </si>
  <si>
    <t xml:space="preserve">The calculator is correct as of 30 December 2013.  Please check the IRAS website at www.iras.gov.sg for the latest version.  </t>
  </si>
  <si>
    <t>Click here to access the E-tax guide Equity Remuneration Incentive Scheme (ERIS) published on 26 Apr 2013 
on the administrative requirements.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</si>
</sst>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dd\ mmmm\,\ yyyy"/>
    <numFmt numFmtId="179" formatCode="&quot;$&quot;#,##0.00"/>
    <numFmt numFmtId="180" formatCode="0.000000"/>
    <numFmt numFmtId="181" formatCode="0.00000"/>
    <numFmt numFmtId="182" formatCode="0.0000"/>
    <numFmt numFmtId="183" formatCode="0.000"/>
    <numFmt numFmtId="184" formatCode="&quot;$&quot;#,##0.000"/>
    <numFmt numFmtId="185" formatCode="&quot;$&quot;#,##0.0000"/>
    <numFmt numFmtId="186" formatCode="&quot;$&quot;#,##0.00000"/>
    <numFmt numFmtId="187" formatCode="[$-4809]dddd\,\ d\ mmmm\,\ yyyy"/>
    <numFmt numFmtId="188" formatCode="[$-409]h:mm:ss\ AM/PM"/>
    <numFmt numFmtId="189" formatCode="&quot;Yes&quot;;&quot;Yes&quot;;&quot;No&quot;"/>
    <numFmt numFmtId="190" formatCode="&quot;True&quot;;&quot;True&quot;;&quot;False&quot;"/>
    <numFmt numFmtId="191" formatCode="&quot;On&quot;;&quot;On&quot;;&quot;Off&quot;"/>
    <numFmt numFmtId="192" formatCode="[$€-2]\ #,##0.00_);[Red]\([$€-2]\ #,##0.00\)"/>
  </numFmts>
  <fonts count="75">
    <font>
      <sz val="10"/>
      <color theme="1"/>
      <name val="Calibri"/>
      <family val="2"/>
    </font>
    <font>
      <sz val="10"/>
      <color indexed="8"/>
      <name val="Calibri"/>
      <family val="2"/>
    </font>
    <font>
      <sz val="11"/>
      <name val="Calibri"/>
      <family val="2"/>
    </font>
    <font>
      <sz val="12"/>
      <name val="Wingdings 2"/>
      <family val="1"/>
    </font>
    <font>
      <i/>
      <sz val="12"/>
      <color indexed="8"/>
      <name val="Calibri"/>
      <family val="2"/>
    </font>
    <font>
      <b/>
      <sz val="11"/>
      <name val="Calibri"/>
      <family val="2"/>
    </font>
    <font>
      <sz val="14"/>
      <name val="Calibri"/>
      <family val="2"/>
    </font>
    <font>
      <sz val="11"/>
      <color indexed="8"/>
      <name val="Calibri"/>
      <family val="2"/>
    </font>
    <font>
      <b/>
      <u val="single"/>
      <sz val="11"/>
      <color indexed="8"/>
      <name val="Calibri"/>
      <family val="2"/>
    </font>
    <font>
      <sz val="12"/>
      <color indexed="39"/>
      <name val="Calibri"/>
      <family val="2"/>
    </font>
    <font>
      <sz val="11"/>
      <color indexed="12"/>
      <name val="Calibri"/>
      <family val="2"/>
    </font>
    <font>
      <u val="single"/>
      <sz val="11"/>
      <color indexed="8"/>
      <name val="Calibri"/>
      <family val="2"/>
    </font>
    <font>
      <i/>
      <sz val="11"/>
      <color indexed="8"/>
      <name val="Calibri"/>
      <family val="2"/>
    </font>
    <font>
      <b/>
      <sz val="12"/>
      <color indexed="39"/>
      <name val="Calibri"/>
      <family val="2"/>
    </font>
    <font>
      <sz val="10"/>
      <name val="Calibri"/>
      <family val="2"/>
    </font>
    <font>
      <u val="single"/>
      <sz val="11"/>
      <color indexed="12"/>
      <name val="Calibri"/>
      <family val="2"/>
    </font>
    <font>
      <sz val="10"/>
      <color indexed="10"/>
      <name val="Calibri"/>
      <family val="2"/>
    </font>
    <font>
      <b/>
      <sz val="11"/>
      <color indexed="10"/>
      <name val="Calibri"/>
      <family val="2"/>
    </font>
    <font>
      <sz val="28"/>
      <color indexed="10"/>
      <name val="Wingdings 2"/>
      <family val="1"/>
    </font>
    <font>
      <sz val="11"/>
      <color indexed="10"/>
      <name val="Wingdings 2"/>
      <family val="1"/>
    </font>
    <font>
      <b/>
      <sz val="28"/>
      <color indexed="10"/>
      <name val="Wingdings 2"/>
      <family val="1"/>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b/>
      <sz val="16"/>
      <color indexed="8"/>
      <name val="Calibri"/>
      <family val="2"/>
    </font>
    <font>
      <sz val="11"/>
      <color indexed="27"/>
      <name val="Calibri"/>
      <family val="2"/>
    </font>
    <font>
      <sz val="11"/>
      <color indexed="8"/>
      <name val="Wingdings 2"/>
      <family val="1"/>
    </font>
    <font>
      <sz val="14"/>
      <color indexed="8"/>
      <name val="Calibri"/>
      <family val="2"/>
    </font>
    <font>
      <b/>
      <sz val="14"/>
      <color indexed="8"/>
      <name val="Calibri"/>
      <family val="2"/>
    </font>
    <font>
      <b/>
      <sz val="11"/>
      <color indexed="8"/>
      <name val="Calibri"/>
      <family val="2"/>
    </font>
    <font>
      <sz val="11"/>
      <color indexed="11"/>
      <name val="Calibri"/>
      <family val="2"/>
    </font>
    <font>
      <sz val="28"/>
      <color indexed="27"/>
      <name val="Wingdings 2"/>
      <family val="1"/>
    </font>
    <font>
      <sz val="16"/>
      <color indexed="8"/>
      <name val="Calibri"/>
      <family val="2"/>
    </font>
    <font>
      <sz val="28"/>
      <color indexed="8"/>
      <name val="Wingdings 2"/>
      <family val="1"/>
    </font>
    <font>
      <sz val="8"/>
      <name val="Segoe U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0"/>
      <color rgb="FF3F3F76"/>
      <name val="Calibri"/>
      <family val="2"/>
    </font>
    <font>
      <sz val="10"/>
      <color rgb="FFFA7D00"/>
      <name val="Calibri"/>
      <family val="2"/>
    </font>
    <font>
      <sz val="10"/>
      <color rgb="FF9C6500"/>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b/>
      <sz val="16"/>
      <color theme="1"/>
      <name val="Calibri"/>
      <family val="2"/>
    </font>
    <font>
      <u val="single"/>
      <sz val="11"/>
      <color theme="1"/>
      <name val="Calibri"/>
      <family val="2"/>
    </font>
    <font>
      <sz val="11"/>
      <color theme="8" tint="0.7998899817466736"/>
      <name val="Calibri"/>
      <family val="2"/>
    </font>
    <font>
      <sz val="11"/>
      <color theme="1"/>
      <name val="Wingdings 2"/>
      <family val="1"/>
    </font>
    <font>
      <sz val="14"/>
      <color theme="1"/>
      <name val="Calibri"/>
      <family val="2"/>
    </font>
    <font>
      <b/>
      <sz val="14"/>
      <color theme="1"/>
      <name val="Calibri"/>
      <family val="2"/>
    </font>
    <font>
      <b/>
      <sz val="11"/>
      <color theme="1"/>
      <name val="Calibri"/>
      <family val="2"/>
    </font>
    <font>
      <sz val="28"/>
      <color theme="1"/>
      <name val="Wingdings 2"/>
      <family val="1"/>
    </font>
    <font>
      <sz val="11"/>
      <color theme="6" tint="0.39998000860214233"/>
      <name val="Calibri"/>
      <family val="2"/>
    </font>
    <font>
      <sz val="28"/>
      <color theme="8" tint="0.7998899817466736"/>
      <name val="Wingdings 2"/>
      <family val="1"/>
    </font>
    <font>
      <sz val="16"/>
      <color theme="1"/>
      <name val="Calibri"/>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theme="0" tint="-0.14990000426769257"/>
        <bgColor indexed="64"/>
      </patternFill>
    </fill>
    <fill>
      <patternFill patternType="solid">
        <fgColor theme="0" tint="-0.04989000037312507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medium"/>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16" fillId="0" borderId="0" applyNumberFormat="0" applyFill="0" applyBorder="0" applyAlignment="0" applyProtection="0"/>
  </cellStyleXfs>
  <cellXfs count="246">
    <xf numFmtId="0" fontId="0" fillId="0" borderId="0" xfId="0" applyAlignment="1">
      <alignment/>
    </xf>
    <xf numFmtId="0" fontId="60" fillId="0" borderId="0" xfId="0" applyFont="1" applyAlignment="1">
      <alignment/>
    </xf>
    <xf numFmtId="0" fontId="60" fillId="0" borderId="0" xfId="0" applyFont="1" applyFill="1" applyAlignment="1">
      <alignment/>
    </xf>
    <xf numFmtId="0" fontId="60" fillId="0" borderId="0" xfId="0" applyFont="1" applyAlignment="1">
      <alignment wrapText="1"/>
    </xf>
    <xf numFmtId="0" fontId="60" fillId="0" borderId="0" xfId="0" applyFont="1" applyAlignment="1">
      <alignment horizontal="center"/>
    </xf>
    <xf numFmtId="0" fontId="60" fillId="0" borderId="0" xfId="0" applyFont="1" applyFill="1" applyAlignment="1">
      <alignment horizontal="center"/>
    </xf>
    <xf numFmtId="0" fontId="60" fillId="0" borderId="0" xfId="0" applyFont="1" applyFill="1" applyAlignment="1">
      <alignment wrapText="1"/>
    </xf>
    <xf numFmtId="0" fontId="2" fillId="0" borderId="0" xfId="0" applyFont="1" applyFill="1" applyAlignment="1">
      <alignment wrapText="1"/>
    </xf>
    <xf numFmtId="0" fontId="60" fillId="6" borderId="10" xfId="0" applyFont="1" applyFill="1" applyBorder="1" applyAlignment="1">
      <alignment/>
    </xf>
    <xf numFmtId="0" fontId="64" fillId="6" borderId="11" xfId="0" applyFont="1" applyFill="1" applyBorder="1" applyAlignment="1">
      <alignment wrapText="1"/>
    </xf>
    <xf numFmtId="0" fontId="60" fillId="6" borderId="11" xfId="0" applyFont="1" applyFill="1" applyBorder="1" applyAlignment="1">
      <alignment horizontal="center"/>
    </xf>
    <xf numFmtId="0" fontId="60" fillId="6" borderId="12" xfId="0" applyFont="1" applyFill="1" applyBorder="1" applyAlignment="1">
      <alignment/>
    </xf>
    <xf numFmtId="0" fontId="60" fillId="6" borderId="13" xfId="0" applyFont="1" applyFill="1" applyBorder="1" applyAlignment="1">
      <alignment/>
    </xf>
    <xf numFmtId="0" fontId="60" fillId="6" borderId="0" xfId="0" applyFont="1" applyFill="1" applyBorder="1" applyAlignment="1">
      <alignment wrapText="1"/>
    </xf>
    <xf numFmtId="0" fontId="60" fillId="6" borderId="0" xfId="0" applyFont="1" applyFill="1" applyBorder="1" applyAlignment="1">
      <alignment horizontal="center"/>
    </xf>
    <xf numFmtId="0" fontId="60" fillId="6" borderId="14" xfId="0" applyFont="1" applyFill="1" applyBorder="1" applyAlignment="1">
      <alignment/>
    </xf>
    <xf numFmtId="0" fontId="60" fillId="6" borderId="15" xfId="0" applyFont="1" applyFill="1" applyBorder="1" applyAlignment="1">
      <alignment/>
    </xf>
    <xf numFmtId="0" fontId="60" fillId="6" borderId="16" xfId="0" applyFont="1" applyFill="1" applyBorder="1" applyAlignment="1">
      <alignment wrapText="1"/>
    </xf>
    <xf numFmtId="0" fontId="60" fillId="6" borderId="16" xfId="0" applyFont="1" applyFill="1" applyBorder="1" applyAlignment="1">
      <alignment horizontal="center"/>
    </xf>
    <xf numFmtId="0" fontId="60" fillId="6" borderId="17" xfId="0" applyFont="1" applyFill="1" applyBorder="1" applyAlignment="1">
      <alignment/>
    </xf>
    <xf numFmtId="0" fontId="60" fillId="6" borderId="0" xfId="0" applyFont="1" applyFill="1" applyBorder="1" applyAlignment="1">
      <alignment horizontal="left" vertical="top" wrapText="1"/>
    </xf>
    <xf numFmtId="0" fontId="2" fillId="6" borderId="16" xfId="0" applyFont="1" applyFill="1" applyBorder="1" applyAlignment="1">
      <alignment wrapText="1"/>
    </xf>
    <xf numFmtId="0" fontId="60" fillId="33" borderId="18" xfId="0" applyFont="1" applyFill="1" applyBorder="1" applyAlignment="1" applyProtection="1">
      <alignment horizontal="center"/>
      <protection locked="0"/>
    </xf>
    <xf numFmtId="14" fontId="60" fillId="6" borderId="18" xfId="0" applyNumberFormat="1" applyFont="1" applyFill="1" applyBorder="1" applyAlignment="1" applyProtection="1">
      <alignment horizontal="center"/>
      <protection locked="0"/>
    </xf>
    <xf numFmtId="0" fontId="60" fillId="6" borderId="16" xfId="0" applyFont="1" applyFill="1" applyBorder="1" applyAlignment="1">
      <alignment/>
    </xf>
    <xf numFmtId="0" fontId="60" fillId="6" borderId="18" xfId="0" applyFont="1" applyFill="1" applyBorder="1" applyAlignment="1" applyProtection="1">
      <alignment horizontal="center"/>
      <protection locked="0"/>
    </xf>
    <xf numFmtId="183" fontId="60" fillId="6" borderId="14" xfId="0" applyNumberFormat="1" applyFont="1" applyFill="1" applyBorder="1" applyAlignment="1">
      <alignment/>
    </xf>
    <xf numFmtId="179" fontId="60" fillId="6" borderId="14" xfId="0" applyNumberFormat="1" applyFont="1" applyFill="1" applyBorder="1" applyAlignment="1">
      <alignment/>
    </xf>
    <xf numFmtId="179" fontId="60" fillId="6" borderId="0" xfId="0" applyNumberFormat="1" applyFont="1" applyFill="1" applyBorder="1" applyAlignment="1" applyProtection="1">
      <alignment horizontal="center"/>
      <protection locked="0"/>
    </xf>
    <xf numFmtId="14" fontId="60" fillId="6" borderId="0" xfId="0" applyNumberFormat="1" applyFont="1" applyFill="1" applyBorder="1" applyAlignment="1" applyProtection="1">
      <alignment horizontal="center"/>
      <protection locked="0"/>
    </xf>
    <xf numFmtId="185" fontId="60" fillId="6" borderId="18" xfId="0" applyNumberFormat="1" applyFont="1" applyFill="1" applyBorder="1" applyAlignment="1" applyProtection="1">
      <alignment horizontal="center"/>
      <protection locked="0"/>
    </xf>
    <xf numFmtId="0" fontId="17" fillId="6" borderId="0" xfId="0" applyFont="1" applyFill="1" applyBorder="1" applyAlignment="1">
      <alignment horizontal="left" vertical="top" wrapText="1"/>
    </xf>
    <xf numFmtId="0" fontId="60" fillId="0" borderId="19" xfId="0" applyFont="1" applyFill="1" applyBorder="1" applyAlignment="1">
      <alignment/>
    </xf>
    <xf numFmtId="0" fontId="60" fillId="0" borderId="19" xfId="0" applyFont="1" applyFill="1" applyBorder="1" applyAlignment="1">
      <alignment wrapText="1"/>
    </xf>
    <xf numFmtId="0" fontId="60" fillId="6" borderId="18" xfId="0" applyFont="1" applyFill="1" applyBorder="1" applyAlignment="1" applyProtection="1">
      <alignment horizontal="center" vertical="center"/>
      <protection locked="0"/>
    </xf>
    <xf numFmtId="0" fontId="65" fillId="0" borderId="0" xfId="0" applyFont="1" applyAlignment="1">
      <alignment/>
    </xf>
    <xf numFmtId="0" fontId="60" fillId="6" borderId="0" xfId="0" applyFont="1" applyFill="1" applyBorder="1" applyAlignment="1" applyProtection="1">
      <alignment horizontal="center"/>
      <protection/>
    </xf>
    <xf numFmtId="0" fontId="66" fillId="6" borderId="0" xfId="0" applyFont="1" applyFill="1" applyBorder="1" applyAlignment="1">
      <alignment horizontal="center"/>
    </xf>
    <xf numFmtId="0" fontId="60" fillId="4" borderId="10" xfId="0" applyFont="1" applyFill="1" applyBorder="1" applyAlignment="1">
      <alignment/>
    </xf>
    <xf numFmtId="0" fontId="64" fillId="4" borderId="11" xfId="0" applyFont="1" applyFill="1" applyBorder="1" applyAlignment="1">
      <alignment wrapText="1"/>
    </xf>
    <xf numFmtId="0" fontId="60" fillId="4" borderId="11" xfId="0" applyFont="1" applyFill="1" applyBorder="1" applyAlignment="1">
      <alignment/>
    </xf>
    <xf numFmtId="0" fontId="60" fillId="4" borderId="12" xfId="0" applyFont="1" applyFill="1" applyBorder="1" applyAlignment="1">
      <alignment/>
    </xf>
    <xf numFmtId="0" fontId="60" fillId="4" borderId="14" xfId="0" applyFont="1" applyFill="1" applyBorder="1" applyAlignment="1">
      <alignment/>
    </xf>
    <xf numFmtId="0" fontId="60" fillId="4" borderId="15" xfId="0" applyFont="1" applyFill="1" applyBorder="1" applyAlignment="1">
      <alignment/>
    </xf>
    <xf numFmtId="0" fontId="60" fillId="4" borderId="16" xfId="0" applyFont="1" applyFill="1" applyBorder="1" applyAlignment="1">
      <alignment wrapText="1"/>
    </xf>
    <xf numFmtId="0" fontId="60" fillId="4" borderId="16" xfId="0" applyFont="1" applyFill="1" applyBorder="1" applyAlignment="1">
      <alignment horizontal="center"/>
    </xf>
    <xf numFmtId="0" fontId="60" fillId="4" borderId="17" xfId="0" applyFont="1" applyFill="1" applyBorder="1" applyAlignment="1">
      <alignment/>
    </xf>
    <xf numFmtId="0" fontId="60" fillId="6" borderId="16" xfId="0" applyFont="1" applyFill="1" applyBorder="1" applyAlignment="1" applyProtection="1">
      <alignment horizontal="center"/>
      <protection/>
    </xf>
    <xf numFmtId="0" fontId="60" fillId="6" borderId="11" xfId="0" applyFont="1" applyFill="1" applyBorder="1" applyAlignment="1" applyProtection="1">
      <alignment horizontal="center"/>
      <protection/>
    </xf>
    <xf numFmtId="0" fontId="3" fillId="4" borderId="13" xfId="0" applyFont="1" applyFill="1" applyBorder="1" applyAlignment="1">
      <alignment horizontal="center" vertical="top"/>
    </xf>
    <xf numFmtId="0" fontId="60" fillId="0" borderId="0" xfId="0" applyFont="1" applyFill="1" applyAlignment="1" applyProtection="1">
      <alignment/>
      <protection/>
    </xf>
    <xf numFmtId="0" fontId="60" fillId="0" borderId="0" xfId="0" applyFont="1" applyAlignment="1" applyProtection="1">
      <alignment wrapText="1"/>
      <protection/>
    </xf>
    <xf numFmtId="0" fontId="60" fillId="0" borderId="0" xfId="0" applyFont="1" applyAlignment="1" applyProtection="1">
      <alignment horizontal="center"/>
      <protection/>
    </xf>
    <xf numFmtId="0" fontId="60" fillId="0" borderId="0" xfId="0" applyFont="1" applyAlignment="1" applyProtection="1">
      <alignment/>
      <protection/>
    </xf>
    <xf numFmtId="0" fontId="60" fillId="6" borderId="10" xfId="0" applyFont="1" applyFill="1" applyBorder="1" applyAlignment="1" applyProtection="1">
      <alignment/>
      <protection/>
    </xf>
    <xf numFmtId="0" fontId="64" fillId="6" borderId="11" xfId="0" applyFont="1" applyFill="1" applyBorder="1" applyAlignment="1" applyProtection="1">
      <alignment wrapText="1"/>
      <protection/>
    </xf>
    <xf numFmtId="0" fontId="60" fillId="6" borderId="12" xfId="0" applyFont="1" applyFill="1" applyBorder="1" applyAlignment="1" applyProtection="1">
      <alignment/>
      <protection/>
    </xf>
    <xf numFmtId="0" fontId="60" fillId="6" borderId="13" xfId="0" applyFont="1" applyFill="1" applyBorder="1" applyAlignment="1" applyProtection="1">
      <alignment/>
      <protection/>
    </xf>
    <xf numFmtId="0" fontId="60" fillId="6" borderId="0" xfId="0" applyFont="1" applyFill="1" applyBorder="1" applyAlignment="1" applyProtection="1">
      <alignment wrapText="1"/>
      <protection/>
    </xf>
    <xf numFmtId="0" fontId="60" fillId="6" borderId="14" xfId="0" applyFont="1" applyFill="1" applyBorder="1" applyAlignment="1" applyProtection="1">
      <alignment/>
      <protection/>
    </xf>
    <xf numFmtId="0" fontId="60" fillId="6" borderId="15" xfId="0" applyFont="1" applyFill="1" applyBorder="1" applyAlignment="1" applyProtection="1">
      <alignment/>
      <protection/>
    </xf>
    <xf numFmtId="0" fontId="60" fillId="6" borderId="16" xfId="0" applyFont="1" applyFill="1" applyBorder="1" applyAlignment="1" applyProtection="1">
      <alignment wrapText="1"/>
      <protection/>
    </xf>
    <xf numFmtId="0" fontId="60" fillId="6" borderId="17" xfId="0" applyFont="1" applyFill="1" applyBorder="1" applyAlignment="1" applyProtection="1">
      <alignment/>
      <protection/>
    </xf>
    <xf numFmtId="0" fontId="60" fillId="4" borderId="10" xfId="0" applyFont="1" applyFill="1" applyBorder="1" applyAlignment="1" applyProtection="1">
      <alignment/>
      <protection/>
    </xf>
    <xf numFmtId="0" fontId="64" fillId="4" borderId="11" xfId="0" applyFont="1" applyFill="1" applyBorder="1" applyAlignment="1" applyProtection="1">
      <alignment wrapText="1"/>
      <protection/>
    </xf>
    <xf numFmtId="0" fontId="60" fillId="4" borderId="11" xfId="0" applyFont="1" applyFill="1" applyBorder="1" applyAlignment="1" applyProtection="1">
      <alignment/>
      <protection/>
    </xf>
    <xf numFmtId="0" fontId="60" fillId="4" borderId="12" xfId="0" applyFont="1" applyFill="1" applyBorder="1" applyAlignment="1" applyProtection="1">
      <alignment/>
      <protection/>
    </xf>
    <xf numFmtId="0" fontId="67" fillId="4" borderId="13" xfId="0" applyFont="1" applyFill="1" applyBorder="1" applyAlignment="1" applyProtection="1">
      <alignment horizontal="center" vertical="top"/>
      <protection/>
    </xf>
    <xf numFmtId="0" fontId="60" fillId="4" borderId="0" xfId="0" applyFont="1" applyFill="1" applyBorder="1" applyAlignment="1" applyProtection="1">
      <alignment wrapText="1"/>
      <protection/>
    </xf>
    <xf numFmtId="0" fontId="60" fillId="4" borderId="0" xfId="0" applyFont="1" applyFill="1" applyBorder="1" applyAlignment="1" applyProtection="1">
      <alignment horizontal="center"/>
      <protection/>
    </xf>
    <xf numFmtId="0" fontId="60" fillId="4" borderId="14" xfId="0" applyFont="1" applyFill="1" applyBorder="1" applyAlignment="1" applyProtection="1">
      <alignment/>
      <protection/>
    </xf>
    <xf numFmtId="0" fontId="60" fillId="4" borderId="15" xfId="0" applyFont="1" applyFill="1" applyBorder="1" applyAlignment="1" applyProtection="1">
      <alignment/>
      <protection/>
    </xf>
    <xf numFmtId="0" fontId="60" fillId="4" borderId="16" xfId="0" applyFont="1" applyFill="1" applyBorder="1" applyAlignment="1" applyProtection="1">
      <alignment wrapText="1"/>
      <protection/>
    </xf>
    <xf numFmtId="0" fontId="60" fillId="4" borderId="16" xfId="0" applyFont="1" applyFill="1" applyBorder="1" applyAlignment="1" applyProtection="1">
      <alignment horizontal="center"/>
      <protection/>
    </xf>
    <xf numFmtId="0" fontId="60" fillId="4" borderId="17" xfId="0" applyFont="1" applyFill="1" applyBorder="1" applyAlignment="1" applyProtection="1">
      <alignment/>
      <protection/>
    </xf>
    <xf numFmtId="0" fontId="60" fillId="6" borderId="0" xfId="0" applyFont="1" applyFill="1" applyBorder="1" applyAlignment="1">
      <alignment horizontal="left" wrapText="1"/>
    </xf>
    <xf numFmtId="0" fontId="66" fillId="6" borderId="0" xfId="0" applyFont="1" applyFill="1" applyBorder="1" applyAlignment="1">
      <alignment wrapText="1"/>
    </xf>
    <xf numFmtId="0" fontId="60" fillId="6" borderId="20" xfId="0" applyFont="1" applyFill="1" applyBorder="1" applyAlignment="1" applyProtection="1">
      <alignment horizontal="center" vertical="center"/>
      <protection/>
    </xf>
    <xf numFmtId="0" fontId="66" fillId="6" borderId="0" xfId="0" applyFont="1" applyFill="1" applyBorder="1" applyAlignment="1" applyProtection="1">
      <alignment horizontal="center"/>
      <protection locked="0"/>
    </xf>
    <xf numFmtId="0" fontId="66" fillId="6" borderId="0" xfId="0" applyFont="1" applyFill="1" applyBorder="1" applyAlignment="1" applyProtection="1">
      <alignment horizontal="center" vertical="center"/>
      <protection locked="0"/>
    </xf>
    <xf numFmtId="0" fontId="60" fillId="6" borderId="0" xfId="0" applyFont="1" applyFill="1" applyBorder="1" applyAlignment="1">
      <alignment horizontal="left" vertical="top" wrapText="1"/>
    </xf>
    <xf numFmtId="0" fontId="2" fillId="6" borderId="0" xfId="0" applyFont="1" applyFill="1" applyBorder="1" applyAlignment="1" applyProtection="1">
      <alignment horizontal="center"/>
      <protection/>
    </xf>
    <xf numFmtId="0" fontId="60" fillId="33" borderId="20" xfId="0" applyFont="1" applyFill="1" applyBorder="1" applyAlignment="1" applyProtection="1">
      <alignment horizontal="center"/>
      <protection locked="0"/>
    </xf>
    <xf numFmtId="0" fontId="60" fillId="6" borderId="20" xfId="0" applyFont="1" applyFill="1" applyBorder="1" applyAlignment="1" applyProtection="1">
      <alignment horizontal="center"/>
      <protection locked="0"/>
    </xf>
    <xf numFmtId="14" fontId="60" fillId="6" borderId="20" xfId="0" applyNumberFormat="1" applyFont="1" applyFill="1" applyBorder="1" applyAlignment="1" applyProtection="1">
      <alignment horizontal="center"/>
      <protection locked="0"/>
    </xf>
    <xf numFmtId="185" fontId="60" fillId="6" borderId="20" xfId="0" applyNumberFormat="1" applyFont="1" applyFill="1" applyBorder="1" applyAlignment="1" applyProtection="1">
      <alignment horizontal="center"/>
      <protection locked="0"/>
    </xf>
    <xf numFmtId="0" fontId="60" fillId="6" borderId="20" xfId="0" applyFont="1" applyFill="1" applyBorder="1" applyAlignment="1" applyProtection="1">
      <alignment horizontal="center" vertical="center"/>
      <protection locked="0"/>
    </xf>
    <xf numFmtId="0" fontId="67" fillId="0" borderId="0" xfId="0" applyFont="1" applyAlignment="1">
      <alignment/>
    </xf>
    <xf numFmtId="0" fontId="64" fillId="4" borderId="11" xfId="0" applyFont="1" applyFill="1" applyBorder="1" applyAlignment="1">
      <alignment/>
    </xf>
    <xf numFmtId="0" fontId="64" fillId="6" borderId="11" xfId="0" applyFont="1" applyFill="1" applyBorder="1" applyAlignment="1">
      <alignment/>
    </xf>
    <xf numFmtId="0" fontId="65" fillId="0" borderId="0" xfId="0" applyFont="1" applyAlignment="1">
      <alignment/>
    </xf>
    <xf numFmtId="0" fontId="60" fillId="6" borderId="0" xfId="0" applyFont="1" applyFill="1" applyBorder="1" applyAlignment="1">
      <alignment horizontal="left" vertical="top" wrapText="1"/>
    </xf>
    <xf numFmtId="0" fontId="60" fillId="6" borderId="0" xfId="0" applyFont="1" applyFill="1" applyBorder="1" applyAlignment="1">
      <alignment wrapText="1"/>
    </xf>
    <xf numFmtId="0" fontId="2" fillId="6" borderId="0" xfId="0" applyFont="1" applyFill="1" applyBorder="1" applyAlignment="1">
      <alignment wrapText="1"/>
    </xf>
    <xf numFmtId="14" fontId="60" fillId="6" borderId="0" xfId="0" applyNumberFormat="1" applyFont="1" applyFill="1" applyBorder="1" applyAlignment="1" applyProtection="1">
      <alignment horizontal="center"/>
      <protection/>
    </xf>
    <xf numFmtId="179" fontId="60" fillId="6" borderId="0" xfId="0" applyNumberFormat="1" applyFont="1" applyFill="1" applyBorder="1" applyAlignment="1" applyProtection="1">
      <alignment horizontal="center"/>
      <protection/>
    </xf>
    <xf numFmtId="0" fontId="60" fillId="6" borderId="0" xfId="0" applyFont="1" applyFill="1" applyBorder="1" applyAlignment="1">
      <alignment wrapText="1"/>
    </xf>
    <xf numFmtId="0" fontId="2" fillId="6" borderId="0" xfId="0" applyFont="1" applyFill="1" applyBorder="1" applyAlignment="1">
      <alignment wrapText="1"/>
    </xf>
    <xf numFmtId="0" fontId="60" fillId="5" borderId="10" xfId="0" applyFont="1" applyFill="1" applyBorder="1" applyAlignment="1">
      <alignment horizontal="left" vertical="center"/>
    </xf>
    <xf numFmtId="0" fontId="60" fillId="5" borderId="11" xfId="0" applyFont="1" applyFill="1" applyBorder="1" applyAlignment="1">
      <alignment horizontal="left" vertical="center"/>
    </xf>
    <xf numFmtId="0" fontId="60" fillId="5" borderId="12" xfId="0" applyFont="1" applyFill="1" applyBorder="1" applyAlignment="1">
      <alignment horizontal="left" vertical="center"/>
    </xf>
    <xf numFmtId="0" fontId="60" fillId="5" borderId="13" xfId="0" applyFont="1" applyFill="1" applyBorder="1" applyAlignment="1">
      <alignment horizontal="left" vertical="center"/>
    </xf>
    <xf numFmtId="0" fontId="60" fillId="5" borderId="0" xfId="0" applyFont="1" applyFill="1" applyBorder="1" applyAlignment="1">
      <alignment horizontal="left" vertical="center"/>
    </xf>
    <xf numFmtId="0" fontId="60" fillId="5" borderId="14" xfId="0" applyFont="1" applyFill="1" applyBorder="1" applyAlignment="1">
      <alignment horizontal="left" vertical="center"/>
    </xf>
    <xf numFmtId="0" fontId="60" fillId="5" borderId="16" xfId="0" applyFont="1" applyFill="1" applyBorder="1" applyAlignment="1">
      <alignment horizontal="left" vertical="center"/>
    </xf>
    <xf numFmtId="0" fontId="60" fillId="5" borderId="17" xfId="0" applyFont="1" applyFill="1" applyBorder="1" applyAlignment="1">
      <alignment horizontal="left" vertical="center"/>
    </xf>
    <xf numFmtId="0" fontId="60" fillId="5" borderId="13" xfId="0" applyFont="1" applyFill="1" applyBorder="1" applyAlignment="1">
      <alignment horizontal="left" vertical="center" indent="1"/>
    </xf>
    <xf numFmtId="0" fontId="60" fillId="5" borderId="15" xfId="0" applyFont="1" applyFill="1" applyBorder="1" applyAlignment="1">
      <alignment horizontal="left" vertical="top"/>
    </xf>
    <xf numFmtId="0" fontId="60" fillId="6" borderId="0" xfId="0" applyFont="1" applyFill="1" applyBorder="1" applyAlignment="1">
      <alignment horizontal="left" vertical="center"/>
    </xf>
    <xf numFmtId="0" fontId="68" fillId="9" borderId="21" xfId="0" applyFont="1" applyFill="1" applyBorder="1" applyAlignment="1">
      <alignment vertical="center"/>
    </xf>
    <xf numFmtId="0" fontId="68" fillId="9" borderId="19" xfId="0" applyFont="1" applyFill="1" applyBorder="1" applyAlignment="1">
      <alignment vertical="center"/>
    </xf>
    <xf numFmtId="0" fontId="69" fillId="9" borderId="19" xfId="0" applyFont="1" applyFill="1" applyBorder="1" applyAlignment="1">
      <alignment horizontal="center" vertical="center"/>
    </xf>
    <xf numFmtId="0" fontId="68" fillId="9" borderId="22" xfId="0" applyFont="1" applyFill="1" applyBorder="1" applyAlignment="1">
      <alignment vertical="center"/>
    </xf>
    <xf numFmtId="0" fontId="60" fillId="9" borderId="21" xfId="0" applyFont="1" applyFill="1" applyBorder="1" applyAlignment="1">
      <alignment wrapText="1"/>
    </xf>
    <xf numFmtId="0" fontId="60" fillId="9" borderId="22" xfId="0" applyFont="1" applyFill="1" applyBorder="1" applyAlignment="1">
      <alignment wrapText="1"/>
    </xf>
    <xf numFmtId="0" fontId="60" fillId="0" borderId="0" xfId="57" applyFont="1">
      <alignment/>
      <protection/>
    </xf>
    <xf numFmtId="0" fontId="60" fillId="0" borderId="0" xfId="57" applyFont="1" applyBorder="1" applyAlignment="1">
      <alignment horizontal="left" indent="1"/>
      <protection/>
    </xf>
    <xf numFmtId="0" fontId="60" fillId="0" borderId="0" xfId="57" applyFont="1" applyBorder="1">
      <alignment/>
      <protection/>
    </xf>
    <xf numFmtId="0" fontId="70" fillId="0" borderId="0" xfId="57" applyFont="1" applyBorder="1">
      <alignment/>
      <protection/>
    </xf>
    <xf numFmtId="0" fontId="60" fillId="6" borderId="0" xfId="0" applyFont="1" applyFill="1" applyBorder="1" applyAlignment="1">
      <alignment/>
    </xf>
    <xf numFmtId="0" fontId="60" fillId="6" borderId="0" xfId="0" applyFont="1" applyFill="1" applyAlignment="1">
      <alignment/>
    </xf>
    <xf numFmtId="0" fontId="60" fillId="0" borderId="0" xfId="0" applyFont="1" applyAlignment="1">
      <alignment/>
    </xf>
    <xf numFmtId="0" fontId="2" fillId="4" borderId="15" xfId="0" applyFont="1" applyFill="1" applyBorder="1" applyAlignment="1">
      <alignment/>
    </xf>
    <xf numFmtId="0" fontId="2" fillId="4" borderId="16" xfId="0" applyFont="1" applyFill="1" applyBorder="1" applyAlignment="1">
      <alignment wrapText="1"/>
    </xf>
    <xf numFmtId="0" fontId="2" fillId="4" borderId="16" xfId="0" applyFont="1" applyFill="1" applyBorder="1" applyAlignment="1">
      <alignment horizontal="center"/>
    </xf>
    <xf numFmtId="0" fontId="2" fillId="4" borderId="17" xfId="0" applyFont="1" applyFill="1" applyBorder="1" applyAlignment="1">
      <alignment/>
    </xf>
    <xf numFmtId="0" fontId="2" fillId="4" borderId="14" xfId="0" applyFont="1" applyFill="1" applyBorder="1" applyAlignment="1">
      <alignment/>
    </xf>
    <xf numFmtId="0" fontId="56" fillId="4" borderId="0" xfId="53" applyFill="1" applyBorder="1" applyAlignment="1" applyProtection="1">
      <alignment horizontal="left" vertical="center"/>
      <protection/>
    </xf>
    <xf numFmtId="0" fontId="60" fillId="0" borderId="0" xfId="57" applyFont="1" applyBorder="1" applyAlignment="1">
      <alignment horizontal="left" vertical="top" wrapText="1" indent="1"/>
      <protection/>
    </xf>
    <xf numFmtId="0" fontId="64" fillId="0" borderId="0" xfId="57" applyFont="1" applyBorder="1" applyAlignment="1">
      <alignment horizontal="left" indent="1"/>
      <protection/>
    </xf>
    <xf numFmtId="0" fontId="64" fillId="0" borderId="0" xfId="57" applyFont="1" applyBorder="1" applyAlignment="1">
      <alignment horizontal="left" vertical="top" indent="1"/>
      <protection/>
    </xf>
    <xf numFmtId="0" fontId="60" fillId="0" borderId="0" xfId="57" applyFont="1" applyBorder="1" applyProtection="1">
      <alignment/>
      <protection hidden="1"/>
    </xf>
    <xf numFmtId="0" fontId="56" fillId="0" borderId="0" xfId="53" applyAlignment="1" applyProtection="1">
      <alignment/>
      <protection/>
    </xf>
    <xf numFmtId="0" fontId="56" fillId="0" borderId="0" xfId="53" applyBorder="1" applyAlignment="1" applyProtection="1">
      <alignment/>
      <protection/>
    </xf>
    <xf numFmtId="0" fontId="60" fillId="0" borderId="0" xfId="57" applyFont="1" applyBorder="1" applyAlignment="1">
      <alignment/>
      <protection/>
    </xf>
    <xf numFmtId="0" fontId="60" fillId="0" borderId="0" xfId="57" applyFont="1" applyAlignment="1">
      <alignment/>
      <protection/>
    </xf>
    <xf numFmtId="2" fontId="60" fillId="0" borderId="0" xfId="0" applyNumberFormat="1" applyFont="1" applyAlignment="1">
      <alignment/>
    </xf>
    <xf numFmtId="0" fontId="60" fillId="6" borderId="0" xfId="0" applyFont="1" applyFill="1" applyBorder="1" applyAlignment="1">
      <alignment horizontal="left" vertical="center" wrapText="1"/>
    </xf>
    <xf numFmtId="0" fontId="2" fillId="6" borderId="0" xfId="0" applyFont="1" applyFill="1" applyBorder="1" applyAlignment="1">
      <alignment wrapText="1"/>
    </xf>
    <xf numFmtId="0" fontId="60" fillId="0" borderId="0" xfId="57" applyFont="1" applyBorder="1" applyAlignment="1">
      <alignment horizontal="left" vertical="top" indent="1"/>
      <protection/>
    </xf>
    <xf numFmtId="0" fontId="60" fillId="0" borderId="0" xfId="57" applyFont="1">
      <alignment/>
      <protection/>
    </xf>
    <xf numFmtId="0" fontId="60" fillId="0" borderId="0" xfId="57" applyFont="1" applyBorder="1">
      <alignment/>
      <protection/>
    </xf>
    <xf numFmtId="0" fontId="60" fillId="0" borderId="0" xfId="57" applyFont="1" applyBorder="1">
      <alignment/>
      <protection/>
    </xf>
    <xf numFmtId="0" fontId="60" fillId="0" borderId="0" xfId="57" applyFont="1" applyBorder="1" applyAlignment="1">
      <alignment horizontal="left" vertical="top" wrapText="1" indent="1"/>
      <protection/>
    </xf>
    <xf numFmtId="0" fontId="60" fillId="0" borderId="0" xfId="57" applyFont="1" applyBorder="1" applyAlignment="1">
      <alignment horizontal="left" vertical="top" indent="1"/>
      <protection/>
    </xf>
    <xf numFmtId="0" fontId="60" fillId="0" borderId="0" xfId="57" applyFont="1">
      <alignment/>
      <protection/>
    </xf>
    <xf numFmtId="0" fontId="60" fillId="0" borderId="0" xfId="57" applyFont="1" applyBorder="1">
      <alignment/>
      <protection/>
    </xf>
    <xf numFmtId="0" fontId="60" fillId="0" borderId="0" xfId="57" applyFont="1">
      <alignment/>
      <protection/>
    </xf>
    <xf numFmtId="0" fontId="60" fillId="0" borderId="0" xfId="57" applyFont="1" applyBorder="1" applyAlignment="1">
      <alignment horizontal="left" vertical="top" indent="1"/>
      <protection/>
    </xf>
    <xf numFmtId="0" fontId="60" fillId="0" borderId="0" xfId="57" applyFont="1">
      <alignment/>
      <protection/>
    </xf>
    <xf numFmtId="0" fontId="60" fillId="0" borderId="0" xfId="57" applyFont="1" applyBorder="1" applyAlignment="1">
      <alignment horizontal="left" vertical="top" indent="1"/>
      <protection/>
    </xf>
    <xf numFmtId="0" fontId="60" fillId="0" borderId="0" xfId="57" applyFont="1" applyBorder="1" applyAlignment="1">
      <alignment horizontal="left" vertical="top" wrapText="1" indent="1"/>
      <protection/>
    </xf>
    <xf numFmtId="0" fontId="60" fillId="6" borderId="0" xfId="0" applyFont="1" applyFill="1" applyBorder="1" applyAlignment="1">
      <alignment horizontal="left" vertical="top" wrapText="1"/>
    </xf>
    <xf numFmtId="0" fontId="60" fillId="6" borderId="0" xfId="0" applyFont="1" applyFill="1" applyBorder="1" applyAlignment="1">
      <alignment wrapText="1"/>
    </xf>
    <xf numFmtId="0" fontId="2" fillId="4" borderId="0" xfId="0" applyFont="1" applyFill="1" applyBorder="1" applyAlignment="1">
      <alignment horizontal="left" vertical="top"/>
    </xf>
    <xf numFmtId="0" fontId="56" fillId="4" borderId="0" xfId="53" applyFill="1" applyAlignment="1" applyProtection="1">
      <alignment/>
      <protection/>
    </xf>
    <xf numFmtId="0" fontId="70" fillId="0" borderId="0" xfId="57" applyFont="1" applyBorder="1" applyProtection="1">
      <alignment/>
      <protection hidden="1"/>
    </xf>
    <xf numFmtId="0" fontId="0" fillId="4" borderId="0" xfId="0" applyFill="1" applyAlignment="1">
      <alignment/>
    </xf>
    <xf numFmtId="0" fontId="60" fillId="6" borderId="0" xfId="0" applyFont="1" applyFill="1" applyBorder="1" applyAlignment="1">
      <alignment horizontal="left" vertical="top" wrapText="1"/>
    </xf>
    <xf numFmtId="0" fontId="60" fillId="6" borderId="0" xfId="0" applyFont="1" applyFill="1" applyBorder="1" applyAlignment="1">
      <alignment wrapText="1"/>
    </xf>
    <xf numFmtId="0" fontId="2" fillId="4" borderId="0" xfId="0" applyFont="1" applyFill="1" applyBorder="1" applyAlignment="1">
      <alignment horizontal="left" vertical="top"/>
    </xf>
    <xf numFmtId="0" fontId="56" fillId="4" borderId="0" xfId="53" applyFill="1" applyAlignment="1" applyProtection="1">
      <alignment/>
      <protection/>
    </xf>
    <xf numFmtId="0" fontId="18" fillId="6" borderId="13"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0" xfId="0" applyFont="1" applyFill="1" applyBorder="1" applyAlignment="1">
      <alignment horizontal="left" vertical="center" indent="1"/>
    </xf>
    <xf numFmtId="0" fontId="19" fillId="6" borderId="13" xfId="0" applyFont="1" applyFill="1" applyBorder="1" applyAlignment="1">
      <alignment horizontal="right" vertical="top"/>
    </xf>
    <xf numFmtId="0" fontId="3" fillId="4" borderId="15" xfId="0" applyFont="1" applyFill="1" applyBorder="1" applyAlignment="1">
      <alignment horizontal="center" vertical="top"/>
    </xf>
    <xf numFmtId="0" fontId="56" fillId="4" borderId="16" xfId="53" applyFill="1" applyBorder="1" applyAlignment="1" applyProtection="1">
      <alignment horizontal="left" vertical="center"/>
      <protection/>
    </xf>
    <xf numFmtId="0" fontId="2" fillId="4" borderId="17"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2" fillId="4" borderId="0" xfId="0" applyFont="1" applyFill="1" applyBorder="1" applyAlignment="1" applyProtection="1">
      <alignment horizontal="left" vertical="top"/>
      <protection hidden="1"/>
    </xf>
    <xf numFmtId="0" fontId="0" fillId="4" borderId="0" xfId="0" applyFill="1" applyAlignment="1" applyProtection="1">
      <alignment/>
      <protection hidden="1"/>
    </xf>
    <xf numFmtId="0" fontId="19" fillId="6" borderId="13" xfId="0" applyFont="1" applyFill="1" applyBorder="1" applyAlignment="1" applyProtection="1">
      <alignment horizontal="right" vertical="top"/>
      <protection hidden="1"/>
    </xf>
    <xf numFmtId="0" fontId="60" fillId="6" borderId="15" xfId="0" applyFont="1" applyFill="1" applyBorder="1" applyAlignment="1" applyProtection="1">
      <alignment/>
      <protection hidden="1"/>
    </xf>
    <xf numFmtId="0" fontId="2" fillId="6" borderId="16" xfId="0" applyFont="1" applyFill="1" applyBorder="1" applyAlignment="1" applyProtection="1">
      <alignment wrapText="1"/>
      <protection hidden="1"/>
    </xf>
    <xf numFmtId="0" fontId="2" fillId="4" borderId="0" xfId="0" applyFont="1" applyFill="1" applyBorder="1" applyAlignment="1" applyProtection="1">
      <alignment horizontal="left" vertical="top"/>
      <protection hidden="1"/>
    </xf>
    <xf numFmtId="0" fontId="14" fillId="0" borderId="0" xfId="0" applyFont="1" applyAlignment="1">
      <alignment/>
    </xf>
    <xf numFmtId="0" fontId="14" fillId="0" borderId="0" xfId="0" applyFont="1" applyBorder="1" applyAlignment="1">
      <alignment/>
    </xf>
    <xf numFmtId="0" fontId="0" fillId="0" borderId="0" xfId="0" applyFill="1" applyAlignment="1">
      <alignment/>
    </xf>
    <xf numFmtId="0" fontId="56" fillId="0" borderId="0" xfId="53" applyFill="1" applyAlignment="1" applyProtection="1">
      <alignment/>
      <protection/>
    </xf>
    <xf numFmtId="0" fontId="71" fillId="6" borderId="13" xfId="0" applyFont="1" applyFill="1" applyBorder="1" applyAlignment="1">
      <alignment horizontal="center" vertical="center"/>
    </xf>
    <xf numFmtId="0" fontId="60" fillId="6" borderId="0" xfId="0" applyFont="1" applyFill="1" applyBorder="1" applyAlignment="1">
      <alignment horizontal="left" vertical="top" wrapText="1"/>
    </xf>
    <xf numFmtId="0" fontId="20" fillId="6" borderId="13" xfId="0" applyFont="1" applyFill="1" applyBorder="1" applyAlignment="1">
      <alignment horizontal="center" vertical="center"/>
    </xf>
    <xf numFmtId="0" fontId="60" fillId="6" borderId="0" xfId="0" applyFont="1" applyFill="1" applyBorder="1" applyAlignment="1" applyProtection="1">
      <alignment horizontal="left" vertical="center" wrapText="1"/>
      <protection/>
    </xf>
    <xf numFmtId="0" fontId="72" fillId="4" borderId="0" xfId="0" applyFont="1" applyFill="1" applyBorder="1" applyAlignment="1">
      <alignment horizontal="left" vertical="top" wrapText="1"/>
    </xf>
    <xf numFmtId="0" fontId="73" fillId="6" borderId="13" xfId="0" applyFont="1" applyFill="1" applyBorder="1" applyAlignment="1">
      <alignment horizontal="center" vertical="center"/>
    </xf>
    <xf numFmtId="0" fontId="68" fillId="5" borderId="10" xfId="0" applyFont="1" applyFill="1" applyBorder="1" applyAlignment="1">
      <alignment horizontal="center" vertical="center" wrapText="1"/>
    </xf>
    <xf numFmtId="0" fontId="68" fillId="5" borderId="11" xfId="0" applyFont="1" applyFill="1" applyBorder="1" applyAlignment="1">
      <alignment horizontal="center" vertical="center" wrapText="1"/>
    </xf>
    <xf numFmtId="0" fontId="68" fillId="5" borderId="12" xfId="0" applyFont="1" applyFill="1" applyBorder="1" applyAlignment="1">
      <alignment horizontal="center" vertical="center" wrapText="1"/>
    </xf>
    <xf numFmtId="0" fontId="68" fillId="5" borderId="15" xfId="0" applyFont="1" applyFill="1" applyBorder="1" applyAlignment="1">
      <alignment horizontal="center" vertical="center" wrapText="1"/>
    </xf>
    <xf numFmtId="0" fontId="68" fillId="5" borderId="16" xfId="0" applyFont="1" applyFill="1" applyBorder="1" applyAlignment="1">
      <alignment horizontal="center" vertical="center" wrapText="1"/>
    </xf>
    <xf numFmtId="0" fontId="68" fillId="5" borderId="17" xfId="0" applyFont="1" applyFill="1" applyBorder="1" applyAlignment="1">
      <alignment horizontal="center" vertical="center" wrapText="1"/>
    </xf>
    <xf numFmtId="0" fontId="74" fillId="5" borderId="21" xfId="0" applyFont="1" applyFill="1" applyBorder="1" applyAlignment="1" applyProtection="1">
      <alignment horizontal="center" vertical="center" wrapText="1"/>
      <protection/>
    </xf>
    <xf numFmtId="0" fontId="74" fillId="5" borderId="19" xfId="0" applyFont="1" applyFill="1" applyBorder="1" applyAlignment="1" applyProtection="1">
      <alignment horizontal="center" vertical="center" wrapText="1"/>
      <protection/>
    </xf>
    <xf numFmtId="0" fontId="74" fillId="5" borderId="22" xfId="0" applyFont="1" applyFill="1" applyBorder="1" applyAlignment="1" applyProtection="1">
      <alignment horizontal="center" vertical="center" wrapText="1"/>
      <protection/>
    </xf>
    <xf numFmtId="0" fontId="60" fillId="6" borderId="21" xfId="0" applyFont="1" applyFill="1" applyBorder="1" applyAlignment="1" applyProtection="1">
      <alignment horizontal="left" wrapText="1" indent="1"/>
      <protection locked="0"/>
    </xf>
    <xf numFmtId="0" fontId="60" fillId="6" borderId="22" xfId="0" applyFont="1" applyFill="1" applyBorder="1" applyAlignment="1" applyProtection="1">
      <alignment horizontal="left" wrapText="1" indent="1"/>
      <protection locked="0"/>
    </xf>
    <xf numFmtId="0" fontId="2" fillId="34" borderId="20" xfId="0" applyFont="1" applyFill="1" applyBorder="1" applyAlignment="1">
      <alignment horizontal="center" vertical="center" wrapText="1"/>
    </xf>
    <xf numFmtId="0" fontId="2" fillId="34" borderId="20" xfId="0" applyFont="1" applyFill="1" applyBorder="1" applyAlignment="1">
      <alignment horizontal="center" vertical="center"/>
    </xf>
    <xf numFmtId="0" fontId="2" fillId="34" borderId="20" xfId="0" applyFont="1" applyFill="1" applyBorder="1" applyAlignment="1">
      <alignment horizontal="left" vertical="center"/>
    </xf>
    <xf numFmtId="0" fontId="60" fillId="6" borderId="0" xfId="0" applyFont="1" applyFill="1" applyBorder="1" applyAlignment="1">
      <alignment wrapText="1"/>
    </xf>
    <xf numFmtId="0" fontId="60" fillId="6" borderId="0"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2" fillId="6" borderId="0" xfId="0" applyFont="1" applyFill="1" applyBorder="1" applyAlignment="1">
      <alignment wrapText="1"/>
    </xf>
    <xf numFmtId="0" fontId="2" fillId="34" borderId="20" xfId="0" applyFont="1" applyFill="1" applyBorder="1" applyAlignment="1">
      <alignment horizontal="left" vertical="center" wrapText="1"/>
    </xf>
    <xf numFmtId="0" fontId="2" fillId="34" borderId="20" xfId="0" applyFont="1" applyFill="1" applyBorder="1" applyAlignment="1">
      <alignment horizontal="left" vertical="top" wrapText="1"/>
    </xf>
    <xf numFmtId="0" fontId="6" fillId="5" borderId="20" xfId="0" applyFont="1" applyFill="1" applyBorder="1" applyAlignment="1">
      <alignment horizontal="center" vertical="center" wrapText="1"/>
    </xf>
    <xf numFmtId="0" fontId="60" fillId="6" borderId="0" xfId="0" applyFont="1" applyFill="1" applyBorder="1" applyAlignment="1">
      <alignment horizontal="left" wrapText="1"/>
    </xf>
    <xf numFmtId="0" fontId="66" fillId="6" borderId="0" xfId="0" applyFont="1" applyFill="1" applyBorder="1" applyAlignment="1">
      <alignment wrapText="1"/>
    </xf>
    <xf numFmtId="0" fontId="18" fillId="6" borderId="13" xfId="0" applyFont="1" applyFill="1" applyBorder="1" applyAlignment="1" applyProtection="1">
      <alignment horizontal="center" vertical="center"/>
      <protection hidden="1"/>
    </xf>
    <xf numFmtId="0" fontId="17" fillId="6" borderId="0" xfId="0" applyFont="1" applyFill="1" applyBorder="1" applyAlignment="1" applyProtection="1">
      <alignment horizontal="left" vertical="center" wrapText="1"/>
      <protection hidden="1"/>
    </xf>
    <xf numFmtId="0" fontId="2" fillId="4" borderId="0" xfId="0" applyFont="1" applyFill="1" applyBorder="1" applyAlignment="1">
      <alignment horizontal="left" vertical="center"/>
    </xf>
    <xf numFmtId="0" fontId="2" fillId="4" borderId="14" xfId="0" applyFont="1" applyFill="1" applyBorder="1" applyAlignment="1">
      <alignment horizontal="left" vertical="center"/>
    </xf>
    <xf numFmtId="0" fontId="2" fillId="4" borderId="0" xfId="0" applyFont="1" applyFill="1" applyBorder="1" applyAlignment="1" applyProtection="1">
      <alignment horizontal="left" vertical="top"/>
      <protection hidden="1"/>
    </xf>
    <xf numFmtId="0" fontId="56" fillId="4" borderId="0" xfId="53" applyFill="1" applyAlignment="1" applyProtection="1">
      <alignment/>
      <protection hidden="1"/>
    </xf>
    <xf numFmtId="0" fontId="69" fillId="13" borderId="10" xfId="0" applyFont="1" applyFill="1" applyBorder="1" applyAlignment="1">
      <alignment horizontal="center" vertical="center"/>
    </xf>
    <xf numFmtId="0" fontId="69" fillId="13" borderId="11" xfId="0" applyFont="1" applyFill="1" applyBorder="1" applyAlignment="1">
      <alignment horizontal="center" vertical="center"/>
    </xf>
    <xf numFmtId="0" fontId="69" fillId="13" borderId="12" xfId="0" applyFont="1" applyFill="1" applyBorder="1" applyAlignment="1">
      <alignment horizontal="center" vertical="center"/>
    </xf>
    <xf numFmtId="0" fontId="69" fillId="13" borderId="15" xfId="0" applyFont="1" applyFill="1" applyBorder="1" applyAlignment="1">
      <alignment horizontal="center" vertical="center"/>
    </xf>
    <xf numFmtId="0" fontId="69" fillId="13" borderId="16" xfId="0" applyFont="1" applyFill="1" applyBorder="1" applyAlignment="1">
      <alignment horizontal="center" vertical="center"/>
    </xf>
    <xf numFmtId="0" fontId="69" fillId="13" borderId="17" xfId="0" applyFont="1" applyFill="1" applyBorder="1" applyAlignment="1">
      <alignment horizontal="center" vertical="center"/>
    </xf>
    <xf numFmtId="0" fontId="60" fillId="0" borderId="0" xfId="57" applyFont="1" applyBorder="1" applyAlignment="1">
      <alignment horizontal="left" vertical="top" wrapText="1" indent="1"/>
      <protection/>
    </xf>
    <xf numFmtId="0" fontId="56" fillId="0" borderId="0" xfId="53" applyAlignment="1" applyProtection="1">
      <alignment/>
      <protection/>
    </xf>
    <xf numFmtId="0" fontId="69" fillId="9" borderId="10" xfId="0" applyFont="1" applyFill="1" applyBorder="1" applyAlignment="1">
      <alignment horizontal="center" vertical="center"/>
    </xf>
    <xf numFmtId="0" fontId="69" fillId="9" borderId="11" xfId="0" applyFont="1" applyFill="1" applyBorder="1" applyAlignment="1">
      <alignment horizontal="center" vertical="center"/>
    </xf>
    <xf numFmtId="0" fontId="69" fillId="9" borderId="12" xfId="0" applyFont="1" applyFill="1" applyBorder="1" applyAlignment="1">
      <alignment horizontal="center" vertical="center"/>
    </xf>
    <xf numFmtId="0" fontId="69" fillId="9" borderId="15" xfId="0" applyFont="1" applyFill="1" applyBorder="1" applyAlignment="1">
      <alignment horizontal="center" vertical="center"/>
    </xf>
    <xf numFmtId="0" fontId="69" fillId="9" borderId="16" xfId="0" applyFont="1" applyFill="1" applyBorder="1" applyAlignment="1">
      <alignment horizontal="center" vertical="center"/>
    </xf>
    <xf numFmtId="0" fontId="69" fillId="9" borderId="17" xfId="0" applyFont="1" applyFill="1" applyBorder="1" applyAlignment="1">
      <alignment horizontal="center" vertical="center"/>
    </xf>
    <xf numFmtId="0" fontId="69" fillId="11" borderId="10" xfId="0" applyFont="1" applyFill="1" applyBorder="1" applyAlignment="1">
      <alignment horizontal="center" vertical="center"/>
    </xf>
    <xf numFmtId="0" fontId="69" fillId="11" borderId="11" xfId="0" applyFont="1" applyFill="1" applyBorder="1" applyAlignment="1">
      <alignment horizontal="center" vertical="center"/>
    </xf>
    <xf numFmtId="0" fontId="69" fillId="11" borderId="12" xfId="0" applyFont="1" applyFill="1" applyBorder="1" applyAlignment="1">
      <alignment horizontal="center" vertical="center"/>
    </xf>
    <xf numFmtId="0" fontId="69" fillId="11" borderId="15" xfId="0" applyFont="1" applyFill="1" applyBorder="1" applyAlignment="1">
      <alignment horizontal="center" vertical="center"/>
    </xf>
    <xf numFmtId="0" fontId="69" fillId="11" borderId="16" xfId="0" applyFont="1" applyFill="1" applyBorder="1" applyAlignment="1">
      <alignment horizontal="center" vertical="center"/>
    </xf>
    <xf numFmtId="0" fontId="69" fillId="11" borderId="17" xfId="0" applyFont="1" applyFill="1" applyBorder="1" applyAlignment="1">
      <alignment horizontal="center" vertical="center"/>
    </xf>
    <xf numFmtId="0" fontId="17" fillId="6" borderId="0" xfId="0" applyFont="1" applyFill="1" applyBorder="1" applyAlignment="1" applyProtection="1">
      <alignment horizontal="left" vertical="top" wrapText="1"/>
      <protection hidden="1"/>
    </xf>
    <xf numFmtId="0" fontId="56" fillId="4" borderId="0" xfId="53" applyFill="1" applyAlignment="1" applyProtection="1">
      <alignment/>
      <protection/>
    </xf>
    <xf numFmtId="0" fontId="17" fillId="6" borderId="0" xfId="0" applyFont="1" applyFill="1" applyBorder="1" applyAlignment="1" applyProtection="1">
      <alignment horizontal="left"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140">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b/>
        <i val="0"/>
        <color indexed="10"/>
      </font>
      <fill>
        <patternFill patternType="solid">
          <bgColor theme="8" tint="0.799889981746673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b/>
        <i val="0"/>
        <color indexed="10"/>
      </font>
      <fill>
        <patternFill patternType="solid">
          <bgColor theme="8" tint="0.7998899817466736"/>
        </patternFill>
      </fill>
    </dxf>
    <dxf>
      <fill>
        <patternFill>
          <bgColor indexed="13"/>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b/>
        <i val="0"/>
        <color indexed="10"/>
      </font>
      <fill>
        <patternFill patternType="solid">
          <bgColor theme="8" tint="0.7998899817466736"/>
        </patternFill>
      </fill>
    </dxf>
    <dxf>
      <fill>
        <patternFill>
          <bgColor indexed="13"/>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b/>
        <i val="0"/>
        <color indexed="10"/>
      </font>
      <fill>
        <patternFill patternType="solid">
          <bgColor theme="8" tint="0.7998899817466736"/>
        </patternFill>
      </fill>
    </dxf>
    <dxf>
      <fill>
        <patternFill>
          <bgColor indexed="13"/>
        </patternFill>
      </fill>
    </dxf>
    <dxf>
      <font>
        <color auto="1"/>
      </font>
    </dxf>
    <dxf>
      <font>
        <color indexed="10"/>
      </font>
    </dxf>
    <dxf>
      <font>
        <color theme="1"/>
      </font>
    </dxf>
    <dxf>
      <font>
        <b/>
        <i val="0"/>
        <color indexed="10"/>
      </font>
      <fill>
        <patternFill>
          <bgColor theme="8" tint="0.7998899817466736"/>
        </patternFill>
      </fill>
    </dxf>
    <dxf>
      <font>
        <b/>
        <i val="0"/>
        <color indexed="10"/>
      </font>
      <fill>
        <patternFill>
          <bgColor theme="8" tint="0.7998899817466736"/>
        </patternFill>
      </fill>
    </dxf>
    <dxf>
      <font>
        <color theme="1"/>
      </font>
      <fill>
        <patternFill>
          <bgColor indexed="13"/>
        </patternFill>
      </fill>
      <border>
        <left style="thin">
          <color indexed="8"/>
        </left>
        <right style="thin">
          <color indexed="8"/>
        </right>
        <top style="thin">
          <color indexed="8"/>
        </top>
        <bottom style="thin">
          <color indexed="8"/>
        </bottom>
      </border>
    </dxf>
    <dxf>
      <font>
        <color theme="1"/>
      </font>
      <fill>
        <patternFill>
          <bgColor theme="0" tint="-0.14986999332904816"/>
        </patternFill>
      </fill>
      <border>
        <left style="thin">
          <color indexed="8"/>
        </left>
        <right style="thin">
          <color indexed="8"/>
        </right>
        <top style="thin">
          <color indexed="8"/>
        </top>
        <bottom style="thin">
          <color indexed="8"/>
        </bottom>
      </border>
    </dxf>
    <dxf>
      <font>
        <color theme="8" tint="0.7998899817466736"/>
      </font>
      <fill>
        <patternFill>
          <bgColor theme="8" tint="0.7998899817466736"/>
        </patternFill>
      </fill>
      <border>
        <left/>
        <right/>
        <top/>
        <bottom/>
      </border>
    </dxf>
    <dxf>
      <font>
        <color theme="1"/>
      </font>
      <fill>
        <patternFill>
          <bgColor indexed="13"/>
        </patternFill>
      </fill>
      <border>
        <left style="thin">
          <color indexed="8"/>
        </left>
        <right style="thin">
          <color indexed="8"/>
        </right>
        <top style="thin">
          <color indexed="8"/>
        </top>
        <bottom style="thin">
          <color indexed="8"/>
        </bottom>
      </border>
    </dxf>
    <dxf>
      <font>
        <color theme="1"/>
      </font>
      <fill>
        <patternFill>
          <bgColor theme="0" tint="-0.14986999332904816"/>
        </patternFill>
      </fill>
      <border>
        <left style="thin">
          <color indexed="8"/>
        </left>
        <right style="thin">
          <color indexed="8"/>
        </right>
        <top style="thin">
          <color indexed="8"/>
        </top>
        <bottom style="thin">
          <color indexed="8"/>
        </bottom>
      </border>
    </dxf>
    <dxf>
      <font>
        <color theme="8" tint="0.7998899817466736"/>
      </font>
      <fill>
        <patternFill>
          <bgColor theme="8" tint="0.7998899817466736"/>
        </patternFill>
      </fill>
      <border>
        <left/>
        <right/>
        <top/>
        <bottom/>
      </border>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b val="0"/>
        <i val="0"/>
        <color indexed="10"/>
      </font>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b/>
        <i val="0"/>
        <color indexed="10"/>
      </font>
      <fill>
        <patternFill patternType="solid">
          <bgColor theme="8" tint="0.7998899817466736"/>
        </patternFill>
      </fill>
    </dxf>
    <dxf>
      <fill>
        <patternFill>
          <bgColor indexed="13"/>
        </patternFill>
      </fill>
    </dxf>
    <dxf>
      <fill>
        <patternFill>
          <bgColor indexed="13"/>
        </patternFill>
      </fill>
    </dxf>
    <dxf>
      <fill>
        <patternFill>
          <bgColor theme="0" tint="-0.14986999332904816"/>
        </patternFill>
      </fill>
    </dxf>
    <dxf>
      <font>
        <b/>
        <i val="0"/>
        <color indexed="10"/>
      </font>
      <fill>
        <patternFill>
          <bgColor theme="8" tint="0.7998899817466736"/>
        </patternFill>
      </fill>
    </dxf>
    <dxf>
      <font>
        <b/>
        <i val="0"/>
        <color indexed="10"/>
      </font>
    </dxf>
    <dxf>
      <fill>
        <patternFill>
          <bgColor indexed="13"/>
        </patternFill>
      </fill>
    </dxf>
    <dxf>
      <fill>
        <patternFill>
          <bgColor theme="0" tint="-0.14986999332904816"/>
        </patternFill>
      </fill>
    </dxf>
    <dxf>
      <font>
        <b/>
        <i val="0"/>
        <color indexed="10"/>
      </font>
      <fill>
        <patternFill>
          <bgColor theme="8" tint="0.7998899817466736"/>
        </patternFill>
      </fill>
    </dxf>
    <dxf>
      <font>
        <b/>
        <i val="0"/>
        <color indexed="10"/>
      </font>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color indexed="10"/>
      </font>
    </dxf>
    <dxf>
      <font>
        <color theme="1"/>
      </font>
    </dxf>
    <dxf>
      <font>
        <color indexed="10"/>
      </font>
    </dxf>
    <dxf>
      <font>
        <color auto="1"/>
      </font>
    </dxf>
    <dxf>
      <font>
        <color indexed="10"/>
      </font>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ont>
        <b val="0"/>
        <i val="0"/>
        <color indexed="10"/>
      </font>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indexed="13"/>
        </patternFill>
      </fill>
    </dxf>
    <dxf>
      <fill>
        <patternFill>
          <bgColor theme="0" tint="-0.14986999332904816"/>
        </patternFill>
      </fill>
    </dxf>
    <dxf>
      <fill>
        <patternFill>
          <bgColor theme="0" tint="-0.14986999332904816"/>
        </patternFill>
      </fill>
    </dxf>
    <dxf>
      <fill>
        <patternFill>
          <bgColor theme="0" tint="-0.14986999332904816"/>
        </patternFill>
      </fill>
    </dxf>
    <dxf>
      <fill>
        <patternFill>
          <bgColor theme="0" tint="-0.14986999332904816"/>
        </patternFill>
      </fill>
    </dxf>
    <dxf>
      <fill>
        <patternFill>
          <bgColor theme="0" tint="-0.14986999332904816"/>
        </patternFill>
      </fill>
    </dxf>
    <dxf>
      <fill>
        <patternFill>
          <bgColor indexed="13"/>
        </patternFill>
      </fill>
    </dxf>
    <dxf>
      <fill>
        <patternFill>
          <bgColor indexed="13"/>
        </patternFill>
      </fill>
    </dxf>
    <dxf>
      <fill>
        <patternFill>
          <bgColor indexed="13"/>
        </patternFill>
      </fill>
    </dxf>
    <dxf>
      <fill>
        <patternFill>
          <bgColor theme="0" tint="-0.14986999332904816"/>
        </patternFill>
      </fill>
    </dxf>
    <dxf>
      <font>
        <b/>
        <i val="0"/>
        <color indexed="10"/>
      </font>
      <fill>
        <patternFill>
          <bgColor theme="8" tint="0.7998899817466736"/>
        </patternFill>
      </fill>
    </dxf>
    <dxf>
      <fill>
        <patternFill>
          <bgColor indexed="13"/>
        </patternFill>
      </fill>
    </dxf>
    <dxf>
      <fill>
        <patternFill>
          <bgColor theme="0" tint="-0.14986999332904816"/>
        </patternFill>
      </fill>
    </dxf>
    <dxf>
      <font>
        <b/>
        <i val="0"/>
        <color indexed="10"/>
      </font>
      <fill>
        <patternFill>
          <bgColor theme="8" tint="0.7998899817466736"/>
        </patternFill>
      </fill>
    </dxf>
    <dxf>
      <font>
        <b/>
        <i val="0"/>
        <color indexed="10"/>
      </font>
      <fill>
        <patternFill patternType="solid">
          <bgColor theme="8" tint="0.7998899817466736"/>
        </patternFill>
      </fill>
    </dxf>
    <dxf>
      <fill>
        <patternFill>
          <bgColor indexed="13"/>
        </patternFill>
      </fill>
    </dxf>
    <dxf>
      <font>
        <b/>
        <i val="0"/>
        <color rgb="FFFF0000"/>
      </font>
      <fill>
        <patternFill patternType="solid">
          <bgColor theme="8" tint="0.7998899817466736"/>
        </patternFill>
      </fill>
      <border/>
    </dxf>
    <dxf>
      <font>
        <b/>
        <i val="0"/>
        <color rgb="FFFF0000"/>
      </font>
      <fill>
        <patternFill>
          <bgColor theme="8" tint="0.7998899817466736"/>
        </patternFill>
      </fill>
      <border/>
    </dxf>
    <dxf>
      <font>
        <b val="0"/>
        <i val="0"/>
        <color rgb="FFFF0000"/>
      </font>
      <border/>
    </dxf>
    <dxf>
      <font>
        <color auto="1"/>
      </font>
      <border/>
    </dxf>
    <dxf>
      <font>
        <color theme="1"/>
      </font>
      <border/>
    </dxf>
    <dxf>
      <font>
        <b/>
        <i val="0"/>
        <color rgb="FFFF0000"/>
      </font>
      <border/>
    </dxf>
    <dxf>
      <font>
        <color theme="8" tint="0.7998899817466736"/>
      </font>
      <fill>
        <patternFill>
          <bgColor theme="8" tint="0.7998899817466736"/>
        </patternFill>
      </fill>
      <border>
        <left>
          <color rgb="FF000000"/>
        </left>
        <right>
          <color rgb="FF000000"/>
        </right>
        <top>
          <color rgb="FF000000"/>
        </top>
        <bottom>
          <color rgb="FF000000"/>
        </bottom>
      </border>
    </dxf>
    <dxf>
      <font>
        <color theme="1"/>
      </font>
      <fill>
        <patternFill>
          <bgColor theme="0" tint="-0.14986999332904816"/>
        </patternFill>
      </fill>
      <border>
        <left style="thin">
          <color rgb="FF000000"/>
        </left>
        <right style="thin">
          <color rgb="FF000000"/>
        </right>
        <top style="thin"/>
        <bottom style="thin">
          <color rgb="FF000000"/>
        </bottom>
      </border>
    </dxf>
    <dxf>
      <font>
        <color theme="1"/>
      </font>
      <fill>
        <patternFill>
          <bgColor rgb="FFFFFF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2</xdr:row>
      <xdr:rowOff>114300</xdr:rowOff>
    </xdr:from>
    <xdr:to>
      <xdr:col>12</xdr:col>
      <xdr:colOff>523875</xdr:colOff>
      <xdr:row>18</xdr:row>
      <xdr:rowOff>66675</xdr:rowOff>
    </xdr:to>
    <xdr:pic>
      <xdr:nvPicPr>
        <xdr:cNvPr id="1" name="il_fi"/>
        <xdr:cNvPicPr preferRelativeResize="1">
          <a:picLocks noChangeAspect="1"/>
        </xdr:cNvPicPr>
      </xdr:nvPicPr>
      <xdr:blipFill>
        <a:blip r:embed="rId1"/>
        <a:srcRect t="14147"/>
        <a:stretch>
          <a:fillRect/>
        </a:stretch>
      </xdr:blipFill>
      <xdr:spPr>
        <a:xfrm>
          <a:off x="2609850" y="447675"/>
          <a:ext cx="5229225" cy="2543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iras.gov.sg/media/docs/default-source/e-tax/etaxguides_iit_eris_2013-04-26.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iras.gov.sg/media/docs/default-source/e-tax/etaxguides_iit_eris_2013-04-26.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iras.gov.sg/media/docs/default-source/e-tax/etaxguides_iit_eris_2013-04-26.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J111"/>
  <sheetViews>
    <sheetView zoomScale="85" zoomScaleNormal="85" zoomScalePageLayoutView="0" workbookViewId="0" topLeftCell="A44">
      <selection activeCell="A67" sqref="A67"/>
    </sheetView>
  </sheetViews>
  <sheetFormatPr defaultColWidth="9.140625" defaultRowHeight="12.75"/>
  <cols>
    <col min="1" max="1" width="0.9921875" style="1" customWidth="1"/>
    <col min="2" max="2" width="7.7109375" style="2" customWidth="1"/>
    <col min="3" max="3" width="107.140625" style="3" customWidth="1"/>
    <col min="4" max="4" width="13.00390625" style="4" customWidth="1"/>
    <col min="5" max="5" width="7.7109375" style="1" customWidth="1"/>
    <col min="6" max="6" width="14.7109375" style="1" bestFit="1" customWidth="1"/>
    <col min="7" max="7" width="57.00390625" style="1" bestFit="1" customWidth="1"/>
    <col min="8" max="8" width="2.140625" style="1" bestFit="1" customWidth="1"/>
    <col min="9" max="9" width="16.8515625" style="1" customWidth="1"/>
    <col min="10" max="16384" width="9.140625" style="1" customWidth="1"/>
  </cols>
  <sheetData>
    <row r="1" ht="9.75" customHeight="1" thickBot="1"/>
    <row r="2" spans="2:5" ht="29.25" customHeight="1">
      <c r="B2" s="194" t="s">
        <v>44</v>
      </c>
      <c r="C2" s="195"/>
      <c r="D2" s="195"/>
      <c r="E2" s="196"/>
    </row>
    <row r="3" spans="2:5" ht="32.25" customHeight="1" thickBot="1">
      <c r="B3" s="197"/>
      <c r="C3" s="198"/>
      <c r="D3" s="198"/>
      <c r="E3" s="199"/>
    </row>
    <row r="4" ht="15.75" thickBot="1"/>
    <row r="5" spans="2:5" ht="21.75" thickBot="1">
      <c r="B5" s="8"/>
      <c r="C5" s="9" t="s">
        <v>14</v>
      </c>
      <c r="D5" s="10"/>
      <c r="E5" s="11"/>
    </row>
    <row r="6" spans="2:5" ht="15.75" thickBot="1">
      <c r="B6" s="12"/>
      <c r="C6" s="13" t="s">
        <v>0</v>
      </c>
      <c r="D6" s="22" t="s">
        <v>1</v>
      </c>
      <c r="E6" s="15"/>
    </row>
    <row r="7" spans="2:5" ht="15.75" thickBot="1">
      <c r="B7" s="16"/>
      <c r="C7" s="17"/>
      <c r="D7" s="18"/>
      <c r="E7" s="19"/>
    </row>
    <row r="8" ht="15.75" thickBot="1"/>
    <row r="9" spans="2:5" ht="21.75" thickBot="1">
      <c r="B9" s="8"/>
      <c r="C9" s="9" t="s">
        <v>15</v>
      </c>
      <c r="D9" s="10"/>
      <c r="E9" s="11"/>
    </row>
    <row r="10" spans="2:5" ht="15.75" thickBot="1">
      <c r="B10" s="12"/>
      <c r="C10" s="13" t="s">
        <v>8</v>
      </c>
      <c r="D10" s="25" t="s">
        <v>47</v>
      </c>
      <c r="E10" s="15"/>
    </row>
    <row r="11" spans="2:5" ht="15">
      <c r="B11" s="193">
        <f>IF(D10="No","T","")</f>
      </c>
      <c r="C11" s="189" t="str">
        <f>IF(D10="No",J69&amp;" You do not have to proceed to the steps below."," ")</f>
        <v> </v>
      </c>
      <c r="D11" s="14"/>
      <c r="E11" s="15"/>
    </row>
    <row r="12" spans="2:5" ht="15">
      <c r="B12" s="193"/>
      <c r="C12" s="189"/>
      <c r="D12" s="14"/>
      <c r="E12" s="15"/>
    </row>
    <row r="13" spans="2:5" s="2" customFormat="1" ht="15.75" thickBot="1">
      <c r="B13" s="16"/>
      <c r="C13" s="17"/>
      <c r="D13" s="18"/>
      <c r="E13" s="19"/>
    </row>
    <row r="14" spans="3:4" s="2" customFormat="1" ht="15.75" thickBot="1">
      <c r="C14" s="6"/>
      <c r="D14" s="5"/>
    </row>
    <row r="15" spans="2:5" s="2" customFormat="1" ht="21.75" thickBot="1">
      <c r="B15" s="8"/>
      <c r="C15" s="9" t="s">
        <v>16</v>
      </c>
      <c r="D15" s="10"/>
      <c r="E15" s="11"/>
    </row>
    <row r="16" spans="2:5" ht="15.75" thickBot="1">
      <c r="B16" s="12"/>
      <c r="C16" s="13" t="s">
        <v>9</v>
      </c>
      <c r="D16" s="23">
        <v>37257</v>
      </c>
      <c r="E16" s="15"/>
    </row>
    <row r="17" spans="2:5" ht="15" customHeight="1">
      <c r="B17" s="188">
        <f>IF(OR(AND(D6="ESOP",D16&gt;=36678),AND(D6="ESOW",D16&gt;=37257),AND(D16="")),"","T")</f>
      </c>
      <c r="C17" s="189">
        <f>IF(OR(AND(D6="ESOP",D16&gt;=36678),AND(D6="ESOW",D16&gt;=37257),AND(D16="")),"",J69&amp;" You do not have to proceed to the steps below.")</f>
      </c>
      <c r="D17" s="14"/>
      <c r="E17" s="15"/>
    </row>
    <row r="18" spans="2:5" ht="15" customHeight="1">
      <c r="B18" s="188"/>
      <c r="C18" s="189"/>
      <c r="D18" s="14"/>
      <c r="E18" s="15"/>
    </row>
    <row r="19" spans="2:5" ht="15.75" customHeight="1" thickBot="1">
      <c r="B19" s="16"/>
      <c r="C19" s="21"/>
      <c r="D19" s="18"/>
      <c r="E19" s="19"/>
    </row>
    <row r="20" ht="15.75" thickBot="1">
      <c r="C20" s="7"/>
    </row>
    <row r="21" spans="2:5" ht="21.75" thickBot="1">
      <c r="B21" s="8"/>
      <c r="C21" s="9" t="s">
        <v>17</v>
      </c>
      <c r="D21" s="10"/>
      <c r="E21" s="11"/>
    </row>
    <row r="22" spans="2:5" ht="15.75" thickBot="1">
      <c r="B22" s="12"/>
      <c r="C22" s="13" t="s">
        <v>10</v>
      </c>
      <c r="D22" s="25" t="s">
        <v>48</v>
      </c>
      <c r="E22" s="15"/>
    </row>
    <row r="23" spans="2:5" ht="15.75" thickBot="1">
      <c r="B23" s="16"/>
      <c r="C23" s="17"/>
      <c r="D23" s="24"/>
      <c r="E23" s="19"/>
    </row>
    <row r="24" ht="15.75" thickBot="1">
      <c r="D24" s="1"/>
    </row>
    <row r="25" spans="2:5" ht="21.75" thickBot="1">
      <c r="B25" s="8"/>
      <c r="C25" s="9" t="s">
        <v>18</v>
      </c>
      <c r="D25" s="10"/>
      <c r="E25" s="11"/>
    </row>
    <row r="26" spans="2:5" ht="15.75" thickBot="1">
      <c r="B26" s="12"/>
      <c r="C26" s="13" t="s">
        <v>5</v>
      </c>
      <c r="D26" s="23">
        <v>37257</v>
      </c>
      <c r="E26" s="26"/>
    </row>
    <row r="27" spans="2:5" ht="9" customHeight="1" thickBot="1">
      <c r="B27" s="12"/>
      <c r="C27" s="13"/>
      <c r="D27" s="29"/>
      <c r="E27" s="26"/>
    </row>
    <row r="28" spans="2:5" ht="15.75" thickBot="1">
      <c r="B28" s="12"/>
      <c r="C28" s="13" t="s">
        <v>4</v>
      </c>
      <c r="D28" s="23">
        <v>40330</v>
      </c>
      <c r="E28" s="15"/>
    </row>
    <row r="29" spans="2:5" ht="9" customHeight="1" thickBot="1">
      <c r="B29" s="12"/>
      <c r="C29" s="13"/>
      <c r="D29" s="29"/>
      <c r="E29" s="15"/>
    </row>
    <row r="30" spans="2:5" ht="15.75" thickBot="1">
      <c r="B30" s="12"/>
      <c r="C30" s="13" t="s">
        <v>2</v>
      </c>
      <c r="D30" s="30">
        <v>1.5</v>
      </c>
      <c r="E30" s="27"/>
    </row>
    <row r="31" spans="2:5" ht="9" customHeight="1" thickBot="1">
      <c r="B31" s="12"/>
      <c r="C31" s="13"/>
      <c r="D31" s="28"/>
      <c r="E31" s="27"/>
    </row>
    <row r="32" spans="2:5" ht="15.75" thickBot="1">
      <c r="B32" s="12"/>
      <c r="C32" s="13" t="s">
        <v>3</v>
      </c>
      <c r="D32" s="30">
        <v>2</v>
      </c>
      <c r="E32" s="27"/>
    </row>
    <row r="33" spans="2:5" ht="9" customHeight="1">
      <c r="B33" s="12"/>
      <c r="C33" s="13"/>
      <c r="D33" s="28"/>
      <c r="E33" s="27"/>
    </row>
    <row r="34" spans="2:5" ht="15">
      <c r="B34" s="190">
        <f>IF(OR(AND(D6="ESOP",D32-D30=0,YEARFRAC(D28,D26)&gt;=1),AND(D6="ESOP",D32-D30&lt;0,YEARFRAC(D28,D26)&gt;=1),AND(D6="ESOP",D32-D30&gt;0,YEARFRAC(D28,D26)&gt;=2),AND(D6="ESOW",D32-D30=0,YEARFRAC(D28,D26)&gt;=0.5),AND(D6="ESOW",D32-D30&lt;0,YEARFRAC(D28,D26)&gt;=0.5),AND(D6="ESOW",D32-D30&gt;0,YEARFRAC(D28,D26)&gt;=1),OR(D26="",D28="",D30="",D32=""))=TRUE,"","T")</f>
      </c>
      <c r="C34" s="31">
        <f>IF(OR(AND(D6="ESOP",D32-D30=0,YEARFRAC(D28,D26)&gt;=1),AND(D6="ESOP",D32-D30&lt;0,YEARFRAC(D28,D26)&gt;=1),AND(D6="ESOP",D32-D30&gt;0,YEARFRAC(D28,D26)&gt;=2),AND(D6="ESOW",D32-D30=0,YEARFRAC(D28,D26)&gt;=0.5),AND(D6="ESOW",D32-D30&lt;0,YEARFRAC(D28,D26)&gt;=0.5),AND(D6="ESOW",D32-D30&gt;0,YEARFRAC(D28,D26)&gt;=1),OR(D26="",D28="",D30="",D32=""))=TRUE,"",J69&amp;" You do not have to proceed to the steps below.")</f>
      </c>
      <c r="D34" s="37"/>
      <c r="E34" s="15"/>
    </row>
    <row r="35" spans="2:5" ht="15">
      <c r="B35" s="190"/>
      <c r="C35" s="31"/>
      <c r="D35" s="14"/>
      <c r="E35" s="15"/>
    </row>
    <row r="36" spans="2:5" ht="15.75" thickBot="1">
      <c r="B36" s="16"/>
      <c r="C36" s="17"/>
      <c r="D36" s="18"/>
      <c r="E36" s="19"/>
    </row>
    <row r="37" ht="15.75" thickBot="1"/>
    <row r="38" spans="2:5" ht="21.75" thickBot="1">
      <c r="B38" s="8"/>
      <c r="C38" s="9" t="s">
        <v>20</v>
      </c>
      <c r="D38" s="10"/>
      <c r="E38" s="11"/>
    </row>
    <row r="39" spans="2:5" ht="15.75" thickBot="1">
      <c r="B39" s="12"/>
      <c r="C39" s="13" t="s">
        <v>12</v>
      </c>
      <c r="D39" s="25"/>
      <c r="E39" s="15"/>
    </row>
    <row r="40" spans="2:5" ht="9" customHeight="1" thickBot="1">
      <c r="B40" s="12"/>
      <c r="C40" s="13"/>
      <c r="D40" s="36"/>
      <c r="E40" s="15"/>
    </row>
    <row r="41" spans="2:5" ht="30.75" thickBot="1">
      <c r="B41" s="12"/>
      <c r="C41" s="20" t="s">
        <v>13</v>
      </c>
      <c r="D41" s="34" t="s">
        <v>48</v>
      </c>
      <c r="E41" s="15"/>
    </row>
    <row r="42" spans="2:5" ht="9" customHeight="1" thickBot="1">
      <c r="B42" s="12"/>
      <c r="C42" s="13"/>
      <c r="D42" s="36"/>
      <c r="E42" s="15"/>
    </row>
    <row r="43" spans="2:5" ht="30.75" customHeight="1" thickBot="1">
      <c r="B43" s="12"/>
      <c r="C43" s="13" t="s">
        <v>26</v>
      </c>
      <c r="D43" s="34"/>
      <c r="E43" s="15"/>
    </row>
    <row r="44" spans="2:5" ht="9" customHeight="1" thickBot="1">
      <c r="B44" s="12"/>
      <c r="C44" s="13"/>
      <c r="D44" s="36"/>
      <c r="E44" s="15"/>
    </row>
    <row r="45" spans="2:5" ht="15.75" thickBot="1">
      <c r="B45" s="12"/>
      <c r="C45" s="13" t="s">
        <v>40</v>
      </c>
      <c r="D45" s="25"/>
      <c r="E45" s="15"/>
    </row>
    <row r="46" spans="2:5" ht="9" customHeight="1" thickBot="1">
      <c r="B46" s="12"/>
      <c r="C46" s="13"/>
      <c r="D46" s="36"/>
      <c r="E46" s="15"/>
    </row>
    <row r="47" spans="2:5" ht="15.75" thickBot="1">
      <c r="B47" s="12"/>
      <c r="C47" s="13" t="s">
        <v>6</v>
      </c>
      <c r="D47" s="34"/>
      <c r="E47" s="15"/>
    </row>
    <row r="48" spans="2:5" ht="9" customHeight="1" thickBot="1">
      <c r="B48" s="12"/>
      <c r="C48" s="13"/>
      <c r="D48" s="36"/>
      <c r="E48" s="15"/>
    </row>
    <row r="49" spans="2:5" ht="15.75" thickBot="1">
      <c r="B49" s="12"/>
      <c r="C49" s="13" t="s">
        <v>41</v>
      </c>
      <c r="D49" s="25"/>
      <c r="E49" s="15"/>
    </row>
    <row r="50" spans="2:5" ht="9" customHeight="1" thickBot="1">
      <c r="B50" s="12"/>
      <c r="C50" s="13"/>
      <c r="D50" s="36"/>
      <c r="E50" s="15"/>
    </row>
    <row r="51" spans="2:5" ht="30.75" customHeight="1" thickBot="1">
      <c r="B51" s="12"/>
      <c r="C51" s="75" t="s">
        <v>42</v>
      </c>
      <c r="D51" s="34"/>
      <c r="E51" s="15"/>
    </row>
    <row r="52" spans="2:5" ht="9" customHeight="1" thickBot="1">
      <c r="B52" s="12"/>
      <c r="C52" s="13"/>
      <c r="D52" s="36"/>
      <c r="E52" s="15"/>
    </row>
    <row r="53" spans="2:5" ht="15.75" thickBot="1">
      <c r="B53" s="12"/>
      <c r="C53" s="13" t="s">
        <v>43</v>
      </c>
      <c r="D53" s="25" t="s">
        <v>48</v>
      </c>
      <c r="E53" s="15"/>
    </row>
    <row r="54" spans="2:5" ht="9" customHeight="1" thickBot="1">
      <c r="B54" s="12"/>
      <c r="C54" s="13"/>
      <c r="D54" s="36"/>
      <c r="E54" s="15"/>
    </row>
    <row r="55" spans="2:5" ht="30.75" thickBot="1">
      <c r="B55" s="12"/>
      <c r="C55" s="13" t="s">
        <v>19</v>
      </c>
      <c r="D55" s="34"/>
      <c r="E55" s="15"/>
    </row>
    <row r="56" spans="2:5" ht="15.75" thickBot="1">
      <c r="B56" s="16"/>
      <c r="C56" s="17"/>
      <c r="D56" s="24"/>
      <c r="E56" s="19"/>
    </row>
    <row r="57" spans="2:5" ht="15.75" thickBot="1">
      <c r="B57" s="32"/>
      <c r="C57" s="33"/>
      <c r="D57" s="32"/>
      <c r="E57" s="32"/>
    </row>
    <row r="58" spans="2:5" ht="21">
      <c r="B58" s="38"/>
      <c r="C58" s="39" t="s">
        <v>21</v>
      </c>
      <c r="D58" s="40"/>
      <c r="E58" s="41"/>
    </row>
    <row r="59" spans="2:5" ht="63.75" customHeight="1">
      <c r="B59" s="49">
        <f>IF(AND(D39&lt;&gt;"",D43&lt;&gt;"",D45&lt;&gt;"",D47&lt;&gt;"",D49&lt;&gt;"",D51&lt;&gt;"",D53&lt;&gt;""),VLOOKUP("TRUE",G63:K69,2,FALSE),"")</f>
      </c>
      <c r="C59" s="192">
        <f>IF(AND(D39&lt;&gt;"",D43&lt;&gt;"",D45&lt;&gt;"",D47&lt;&gt;"",D49&lt;&gt;"",D51&lt;&gt;"",D53&lt;&gt;""),VLOOKUP("TRUE",G63:K69,4,FALSE),"")</f>
      </c>
      <c r="D59" s="192"/>
      <c r="E59" s="42"/>
    </row>
    <row r="60" spans="2:5" ht="15" customHeight="1" thickBot="1">
      <c r="B60" s="43"/>
      <c r="C60" s="44"/>
      <c r="D60" s="45"/>
      <c r="E60" s="46"/>
    </row>
    <row r="61" ht="15" customHeight="1"/>
    <row r="62" ht="15">
      <c r="F62" s="35" t="s">
        <v>22</v>
      </c>
    </row>
    <row r="63" spans="6:10" ht="14.25" customHeight="1">
      <c r="F63" s="1" t="s">
        <v>1</v>
      </c>
      <c r="G63" s="1" t="str">
        <f>IF(AND(D6="ESOP",D22="No",D41="No",D45="Yes",D47="No",D49="Yes",D51="No"),"TRUE","FALSE")</f>
        <v>FALSE</v>
      </c>
      <c r="H63" s="1" t="str">
        <f aca="true" t="shared" si="0" ref="H63:H68">IF(G63="FALSE","T","R")</f>
        <v>T</v>
      </c>
      <c r="I63" s="1" t="s">
        <v>23</v>
      </c>
      <c r="J63" s="1" t="s">
        <v>32</v>
      </c>
    </row>
    <row r="64" spans="6:10" ht="15" customHeight="1">
      <c r="F64" s="1" t="s">
        <v>1</v>
      </c>
      <c r="G64" s="1" t="str">
        <f>IF(AND(D6="ESOP",D22="No",D43="Yes",D49="Yes",D51="Yes"),"TRUE","FALSE")</f>
        <v>FALSE</v>
      </c>
      <c r="H64" s="1" t="str">
        <f t="shared" si="0"/>
        <v>T</v>
      </c>
      <c r="I64" s="1" t="s">
        <v>24</v>
      </c>
      <c r="J64" s="1" t="s">
        <v>33</v>
      </c>
    </row>
    <row r="65" spans="6:10" ht="15" customHeight="1">
      <c r="F65" s="1" t="s">
        <v>1</v>
      </c>
      <c r="G65" s="1" t="str">
        <f>IF(AND(D6="ESOP",D22="Yes",D39="No",D45="Yes",D47="No",D49="Yes",D51="No",D53="No",D55="Yes"),"TRUE","FALSE")</f>
        <v>FALSE</v>
      </c>
      <c r="H65" s="1" t="str">
        <f t="shared" si="0"/>
        <v>T</v>
      </c>
      <c r="I65" s="1" t="s">
        <v>25</v>
      </c>
      <c r="J65" s="1" t="s">
        <v>34</v>
      </c>
    </row>
    <row r="66" spans="6:10" ht="15">
      <c r="F66" s="1" t="s">
        <v>11</v>
      </c>
      <c r="G66" s="1" t="str">
        <f>IF(AND(D6="ESOW",D22="No",D41="No",D45="Yes",D47="No",D49="Yes",D51="No"),"TRUE","FALSE")</f>
        <v>FALSE</v>
      </c>
      <c r="H66" s="1" t="str">
        <f t="shared" si="0"/>
        <v>T</v>
      </c>
      <c r="I66" s="1" t="s">
        <v>23</v>
      </c>
      <c r="J66" s="1" t="str">
        <f>J63</f>
        <v>Based on your inputs, your company may qualify for ERIS (SME).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v>
      </c>
    </row>
    <row r="67" spans="6:10" ht="15">
      <c r="F67" s="1" t="s">
        <v>11</v>
      </c>
      <c r="G67" s="1" t="str">
        <f>IF(AND(D6="ESOW",D22="No",D43="Yes",D49="Yes",D51="Yes"),"TRUE","FALSE")</f>
        <v>FALSE</v>
      </c>
      <c r="H67" s="1" t="str">
        <f t="shared" si="0"/>
        <v>T</v>
      </c>
      <c r="I67" s="1" t="s">
        <v>24</v>
      </c>
      <c r="J67" s="1" t="str">
        <f>J64</f>
        <v>Based on your inputs, your company may qualify for ERIS (ALL CORP).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v>
      </c>
    </row>
    <row r="68" spans="6:10" ht="15">
      <c r="F68" s="1" t="s">
        <v>11</v>
      </c>
      <c r="G68" s="1" t="str">
        <f>IF(AND(D6="ESOW",D22="Yes",D39="No",D45="Yes",D47="No",D49="Yes",D51="No",D53="No",D55="Yes"),"TRUE","FALSE")</f>
        <v>FALSE</v>
      </c>
      <c r="H68" s="1" t="str">
        <f t="shared" si="0"/>
        <v>T</v>
      </c>
      <c r="I68" s="1" t="s">
        <v>25</v>
      </c>
      <c r="J68" s="1" t="str">
        <f>J65</f>
        <v>Based on your inputs, your company may qualify for ERIS (START UP).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v>
      </c>
    </row>
    <row r="69" spans="6:10" ht="15">
      <c r="F69" s="1" t="s">
        <v>7</v>
      </c>
      <c r="G69" s="1" t="str">
        <f>IF(AND(G63="FALSE",G64="FALSE",G65="FALSE",G66="FALSE",G67="FALSE",G68="FALSE"),"TRUE","All Fail")</f>
        <v>TRUE</v>
      </c>
      <c r="H69" s="1" t="str">
        <f>IF(G69="TRUE","T","R")</f>
        <v>T</v>
      </c>
      <c r="I69" s="1" t="s">
        <v>38</v>
      </c>
      <c r="J69" s="1" t="s">
        <v>45</v>
      </c>
    </row>
    <row r="70" ht="15.75" thickBot="1"/>
    <row r="71" spans="2:5" ht="21.75" thickBot="1">
      <c r="B71" s="200" t="s">
        <v>27</v>
      </c>
      <c r="C71" s="201"/>
      <c r="D71" s="201"/>
      <c r="E71" s="202"/>
    </row>
    <row r="72" spans="2:5" ht="15.75" thickBot="1">
      <c r="B72" s="50"/>
      <c r="C72" s="51"/>
      <c r="D72" s="52"/>
      <c r="E72" s="53"/>
    </row>
    <row r="73" spans="2:5" ht="21">
      <c r="B73" s="54"/>
      <c r="C73" s="55" t="s">
        <v>14</v>
      </c>
      <c r="D73" s="48"/>
      <c r="E73" s="56"/>
    </row>
    <row r="74" spans="2:5" ht="15">
      <c r="B74" s="57"/>
      <c r="C74" s="58" t="s">
        <v>28</v>
      </c>
      <c r="D74" s="36"/>
      <c r="E74" s="59"/>
    </row>
    <row r="75" spans="2:5" ht="9" customHeight="1" thickBot="1">
      <c r="B75" s="57"/>
      <c r="C75" s="58"/>
      <c r="D75" s="36"/>
      <c r="E75" s="59"/>
    </row>
    <row r="76" spans="2:5" ht="15.75" thickBot="1">
      <c r="B76" s="57"/>
      <c r="C76" s="203"/>
      <c r="D76" s="204"/>
      <c r="E76" s="59"/>
    </row>
    <row r="77" spans="2:5" ht="15.75" thickBot="1">
      <c r="B77" s="60"/>
      <c r="C77" s="61"/>
      <c r="D77" s="47"/>
      <c r="E77" s="62"/>
    </row>
    <row r="78" spans="2:5" ht="15.75" thickBot="1">
      <c r="B78" s="50"/>
      <c r="C78" s="51"/>
      <c r="D78" s="52"/>
      <c r="E78" s="53"/>
    </row>
    <row r="79" spans="2:5" ht="21.75" thickBot="1">
      <c r="B79" s="54"/>
      <c r="C79" s="55" t="s">
        <v>15</v>
      </c>
      <c r="D79" s="48"/>
      <c r="E79" s="56"/>
    </row>
    <row r="80" spans="2:5" ht="15.75" thickBot="1">
      <c r="B80" s="57"/>
      <c r="C80" s="58" t="s">
        <v>29</v>
      </c>
      <c r="D80" s="25"/>
      <c r="E80" s="59"/>
    </row>
    <row r="81" spans="2:5" ht="15.75" thickBot="1">
      <c r="B81" s="60"/>
      <c r="C81" s="61"/>
      <c r="D81" s="47"/>
      <c r="E81" s="62"/>
    </row>
    <row r="82" spans="2:5" ht="15.75" thickBot="1">
      <c r="B82" s="50"/>
      <c r="C82" s="51"/>
      <c r="D82" s="52"/>
      <c r="E82" s="53"/>
    </row>
    <row r="83" spans="2:5" ht="21.75" thickBot="1">
      <c r="B83" s="54"/>
      <c r="C83" s="55" t="s">
        <v>16</v>
      </c>
      <c r="D83" s="48"/>
      <c r="E83" s="56"/>
    </row>
    <row r="84" spans="2:5" ht="15.75" thickBot="1">
      <c r="B84" s="57"/>
      <c r="C84" s="58" t="s">
        <v>39</v>
      </c>
      <c r="D84" s="25"/>
      <c r="E84" s="59"/>
    </row>
    <row r="85" spans="2:5" ht="15.75" customHeight="1">
      <c r="B85" s="193">
        <f>IF(D84="Yes","T","")</f>
      </c>
      <c r="C85" s="191">
        <f>IF(D84="Yes","Sorry. The employee IS NOT a qualifying employee for any of our incentive schemes. You do not have to proceed to the steps below.","")</f>
      </c>
      <c r="D85" s="48"/>
      <c r="E85" s="59"/>
    </row>
    <row r="86" spans="2:5" ht="15.75" customHeight="1">
      <c r="B86" s="193"/>
      <c r="C86" s="191"/>
      <c r="D86" s="36"/>
      <c r="E86" s="59"/>
    </row>
    <row r="87" spans="2:5" ht="15.75" thickBot="1">
      <c r="B87" s="60"/>
      <c r="C87" s="61"/>
      <c r="D87" s="47"/>
      <c r="E87" s="62"/>
    </row>
    <row r="88" spans="2:5" ht="15.75" thickBot="1">
      <c r="B88" s="50"/>
      <c r="C88" s="51"/>
      <c r="D88" s="52"/>
      <c r="E88" s="53"/>
    </row>
    <row r="89" spans="2:5" ht="21.75" thickBot="1">
      <c r="B89" s="54"/>
      <c r="C89" s="55" t="s">
        <v>17</v>
      </c>
      <c r="D89" s="48"/>
      <c r="E89" s="56"/>
    </row>
    <row r="90" spans="2:5" ht="15.75" thickBot="1">
      <c r="B90" s="57"/>
      <c r="C90" s="58" t="s">
        <v>30</v>
      </c>
      <c r="D90" s="25"/>
      <c r="E90" s="59"/>
    </row>
    <row r="91" spans="2:5" ht="15">
      <c r="B91" s="193">
        <f>IF(D90="No","T","")</f>
      </c>
      <c r="C91" s="191">
        <f>IF(D90="No","Sorry. The employee IS NOT a qualifying employee for any of our incentive schemes. You do not have to proceed to the steps below.","")</f>
      </c>
      <c r="D91" s="48"/>
      <c r="E91" s="59"/>
    </row>
    <row r="92" spans="2:5" ht="15">
      <c r="B92" s="193"/>
      <c r="C92" s="191"/>
      <c r="D92" s="36"/>
      <c r="E92" s="59"/>
    </row>
    <row r="93" spans="2:5" ht="15.75" thickBot="1">
      <c r="B93" s="60"/>
      <c r="C93" s="61"/>
      <c r="D93" s="47"/>
      <c r="E93" s="62"/>
    </row>
    <row r="94" spans="2:5" ht="15.75" thickBot="1">
      <c r="B94" s="50"/>
      <c r="C94" s="51"/>
      <c r="D94" s="52"/>
      <c r="E94" s="53"/>
    </row>
    <row r="95" spans="2:5" ht="21.75" thickBot="1">
      <c r="B95" s="54"/>
      <c r="C95" s="55" t="s">
        <v>18</v>
      </c>
      <c r="D95" s="48"/>
      <c r="E95" s="56"/>
    </row>
    <row r="96" spans="2:5" ht="30.75" thickBot="1">
      <c r="B96" s="57"/>
      <c r="C96" s="58" t="s">
        <v>31</v>
      </c>
      <c r="D96" s="34"/>
      <c r="E96" s="59"/>
    </row>
    <row r="97" spans="2:5" ht="15.75" thickBot="1">
      <c r="B97" s="60"/>
      <c r="C97" s="61"/>
      <c r="D97" s="47"/>
      <c r="E97" s="62"/>
    </row>
    <row r="98" spans="2:5" ht="15.75" thickBot="1">
      <c r="B98" s="50"/>
      <c r="C98" s="51"/>
      <c r="D98" s="52"/>
      <c r="E98" s="53"/>
    </row>
    <row r="99" spans="2:5" ht="21">
      <c r="B99" s="63"/>
      <c r="C99" s="64" t="s">
        <v>21</v>
      </c>
      <c r="D99" s="65"/>
      <c r="E99" s="66"/>
    </row>
    <row r="100" spans="2:5" ht="15">
      <c r="B100" s="67">
        <f>IF(AND(D80&lt;&gt;"",D84&lt;&gt;"",D90&lt;&gt;"",D96&lt;&gt;""),VLOOKUP("TRUE",G104:L110,2,FALSE),"")</f>
      </c>
      <c r="C100" s="68">
        <f>IF(AND(D80&lt;&gt;"",D84&lt;&gt;"",D90&lt;&gt;"",D96&lt;&gt;""),VLOOKUP("TRUE",G104:L110,4,FALSE),"")</f>
      </c>
      <c r="D100" s="69"/>
      <c r="E100" s="70"/>
    </row>
    <row r="101" spans="2:5" ht="15.75" thickBot="1">
      <c r="B101" s="71"/>
      <c r="C101" s="72"/>
      <c r="D101" s="73"/>
      <c r="E101" s="74"/>
    </row>
    <row r="103" ht="15">
      <c r="F103" s="35" t="s">
        <v>22</v>
      </c>
    </row>
    <row r="104" spans="6:10" ht="14.25" customHeight="1">
      <c r="F104" s="1" t="s">
        <v>1</v>
      </c>
      <c r="G104" s="1" t="str">
        <f>IF(AND(D6="ESOP",D22="No",D80="No",D84="No",D90="Yes",D96="No",G63="TRUE"),"TRUE","FALSE")</f>
        <v>FALSE</v>
      </c>
      <c r="H104" s="1" t="str">
        <f aca="true" t="shared" si="1" ref="H104:H109">IF(G104="FALSE","T","R")</f>
        <v>T</v>
      </c>
      <c r="I104" s="1" t="s">
        <v>23</v>
      </c>
      <c r="J104" s="1" t="s">
        <v>35</v>
      </c>
    </row>
    <row r="105" spans="6:10" ht="15" customHeight="1">
      <c r="F105" s="1" t="s">
        <v>1</v>
      </c>
      <c r="G105" s="1" t="str">
        <f>IF(AND(D6="ESOP",D22="No",D84="No",D90="Yes",D96="Yes",G64="TRUE"),"TRUE","FALSE")</f>
        <v>FALSE</v>
      </c>
      <c r="H105" s="1" t="str">
        <f t="shared" si="1"/>
        <v>T</v>
      </c>
      <c r="I105" s="1" t="s">
        <v>24</v>
      </c>
      <c r="J105" s="1" t="s">
        <v>36</v>
      </c>
    </row>
    <row r="106" spans="6:10" ht="15" customHeight="1">
      <c r="F106" s="1" t="s">
        <v>1</v>
      </c>
      <c r="G106" s="1" t="str">
        <f>IF(AND(D6="ESOP",D22="Yes",D80="No",D84="No",D90="Yes",D96="No",G65="TRUE"),"TRUE","FALSE")</f>
        <v>FALSE</v>
      </c>
      <c r="H106" s="1" t="str">
        <f t="shared" si="1"/>
        <v>T</v>
      </c>
      <c r="I106" s="1" t="s">
        <v>25</v>
      </c>
      <c r="J106" s="1" t="s">
        <v>37</v>
      </c>
    </row>
    <row r="107" spans="6:10" ht="15">
      <c r="F107" s="1" t="s">
        <v>11</v>
      </c>
      <c r="G107" s="1" t="str">
        <f>IF(AND(D6="ESOW",D22="No",D80="No",D84="No",D90="Yes",D96="No",G66="TRUE"),"TRUE","FALSE")</f>
        <v>FALSE</v>
      </c>
      <c r="H107" s="1" t="str">
        <f t="shared" si="1"/>
        <v>T</v>
      </c>
      <c r="I107" s="1" t="s">
        <v>23</v>
      </c>
      <c r="J107" s="1" t="str">
        <f>J104</f>
        <v>Based on your inputs, your employee is a qualifying employee for ERIS (SME).</v>
      </c>
    </row>
    <row r="108" spans="6:10" ht="15">
      <c r="F108" s="1" t="s">
        <v>11</v>
      </c>
      <c r="G108" s="1" t="str">
        <f>IF(AND(D6="ESOW",D22="No",D84="No",D90="Yes",D96="Yes",G67="TRUE"),"TRUE","FALSE")</f>
        <v>FALSE</v>
      </c>
      <c r="H108" s="1" t="str">
        <f t="shared" si="1"/>
        <v>T</v>
      </c>
      <c r="I108" s="1" t="s">
        <v>24</v>
      </c>
      <c r="J108" s="1" t="str">
        <f>J105</f>
        <v>Based on your inputs, your employee is a qualifying employee for ERIS (ALL CORP).</v>
      </c>
    </row>
    <row r="109" spans="6:10" ht="15">
      <c r="F109" s="1" t="s">
        <v>11</v>
      </c>
      <c r="G109" s="1" t="str">
        <f>IF(AND(D6="ESOW",D22="Yes",D80="No",D84="No",D90="Yes",D96="No",G68="TRUE"),"TRUE","FALSE")</f>
        <v>FALSE</v>
      </c>
      <c r="H109" s="1" t="str">
        <f t="shared" si="1"/>
        <v>T</v>
      </c>
      <c r="I109" s="1" t="s">
        <v>25</v>
      </c>
      <c r="J109" s="1" t="str">
        <f>J106</f>
        <v>Based on your inputs, your employee is a qualifying employee for ERIS (START UP).</v>
      </c>
    </row>
    <row r="110" spans="6:10" ht="15">
      <c r="F110" s="1" t="s">
        <v>7</v>
      </c>
      <c r="G110" s="1" t="str">
        <f>IF(AND(G104="FALSE",G105="FALSE",G106="FALSE",G107="FALSE",G108="FALSE",G109="FALSE"),"TRUE","All Fail")</f>
        <v>TRUE</v>
      </c>
      <c r="H110" s="1" t="str">
        <f>IF(G110="TRUE","T","R")</f>
        <v>T</v>
      </c>
      <c r="J110" s="1" t="str">
        <f>CONCATENATE("Sorry. The employee IS NOT a qualifying employee for ",J111," scheme.")</f>
        <v>Sorry. The employee IS NOT a qualifying employee for any incentive scheme.</v>
      </c>
    </row>
    <row r="111" ht="15">
      <c r="J111" s="1" t="str">
        <f>VLOOKUP("TRUE",G63:K69,3,FALSE)</f>
        <v>any incentive</v>
      </c>
    </row>
  </sheetData>
  <sheetProtection/>
  <mergeCells count="13">
    <mergeCell ref="B2:E3"/>
    <mergeCell ref="B71:E71"/>
    <mergeCell ref="C76:D76"/>
    <mergeCell ref="C11:C12"/>
    <mergeCell ref="B11:B12"/>
    <mergeCell ref="B17:B18"/>
    <mergeCell ref="C17:C18"/>
    <mergeCell ref="B34:B35"/>
    <mergeCell ref="C85:C86"/>
    <mergeCell ref="C91:C92"/>
    <mergeCell ref="C59:D59"/>
    <mergeCell ref="B85:B86"/>
    <mergeCell ref="B91:B92"/>
  </mergeCells>
  <conditionalFormatting sqref="D6">
    <cfRule type="expression" priority="92" dxfId="0" stopIfTrue="1">
      <formula>$D$6=""</formula>
    </cfRule>
  </conditionalFormatting>
  <conditionalFormatting sqref="C11:C12 B17:C18">
    <cfRule type="expression" priority="91" dxfId="131" stopIfTrue="1">
      <formula>$C$11&lt;&gt;""</formula>
    </cfRule>
  </conditionalFormatting>
  <conditionalFormatting sqref="B11:B12">
    <cfRule type="expression" priority="89" dxfId="132" stopIfTrue="1">
      <formula>$D$10="No"</formula>
    </cfRule>
  </conditionalFormatting>
  <conditionalFormatting sqref="D10">
    <cfRule type="expression" priority="30" dxfId="1" stopIfTrue="1">
      <formula>$D$10&lt;&gt;""</formula>
    </cfRule>
    <cfRule type="expression" priority="88" dxfId="0" stopIfTrue="1">
      <formula>$D$6&lt;&gt;""</formula>
    </cfRule>
  </conditionalFormatting>
  <conditionalFormatting sqref="B17:B18">
    <cfRule type="expression" priority="87" dxfId="132" stopIfTrue="1">
      <formula>$D$16="No"</formula>
    </cfRule>
  </conditionalFormatting>
  <conditionalFormatting sqref="D16">
    <cfRule type="expression" priority="83" dxfId="1" stopIfTrue="1">
      <formula>$D$16&lt;&gt;""</formula>
    </cfRule>
    <cfRule type="expression" priority="84" dxfId="0" stopIfTrue="1">
      <formula>$D$10="Yes"</formula>
    </cfRule>
  </conditionalFormatting>
  <conditionalFormatting sqref="D26 D28 D30 D32">
    <cfRule type="expression" priority="100" dxfId="0" stopIfTrue="1">
      <formula>$D$22&lt;&gt;""</formula>
    </cfRule>
    <cfRule type="expression" priority="101" dxfId="0" stopIfTrue="1">
      <formula>$D$22&lt;&gt;""</formula>
    </cfRule>
  </conditionalFormatting>
  <conditionalFormatting sqref="D26">
    <cfRule type="expression" priority="73" dxfId="1" stopIfTrue="1">
      <formula>$D$26&lt;&gt;""</formula>
    </cfRule>
  </conditionalFormatting>
  <conditionalFormatting sqref="D28">
    <cfRule type="expression" priority="72" dxfId="1" stopIfTrue="1">
      <formula>$D$28&lt;&gt;""</formula>
    </cfRule>
  </conditionalFormatting>
  <conditionalFormatting sqref="D30">
    <cfRule type="expression" priority="71" dxfId="1" stopIfTrue="1">
      <formula>$D$30&lt;&gt;""</formula>
    </cfRule>
  </conditionalFormatting>
  <conditionalFormatting sqref="D32">
    <cfRule type="expression" priority="70" dxfId="1" stopIfTrue="1">
      <formula>$D$32&lt;&gt;""</formula>
    </cfRule>
  </conditionalFormatting>
  <conditionalFormatting sqref="D41">
    <cfRule type="expression" priority="57" dxfId="1" stopIfTrue="1">
      <formula>$D$41&lt;&gt;""</formula>
    </cfRule>
    <cfRule type="expression" priority="66" dxfId="0" stopIfTrue="1">
      <formula>$D$39="Yes"</formula>
    </cfRule>
  </conditionalFormatting>
  <conditionalFormatting sqref="D43">
    <cfRule type="expression" priority="56" dxfId="1" stopIfTrue="1">
      <formula>$D$43&lt;&gt;""</formula>
    </cfRule>
    <cfRule type="expression" priority="65" dxfId="0" stopIfTrue="1">
      <formula>$D$39&lt;&gt;""</formula>
    </cfRule>
  </conditionalFormatting>
  <conditionalFormatting sqref="D45">
    <cfRule type="expression" priority="55" dxfId="1" stopIfTrue="1">
      <formula>$D$45&lt;&gt;""</formula>
    </cfRule>
    <cfRule type="expression" priority="64" dxfId="0" stopIfTrue="1">
      <formula>$D$43&lt;&gt;""</formula>
    </cfRule>
  </conditionalFormatting>
  <conditionalFormatting sqref="D47">
    <cfRule type="expression" priority="54" dxfId="1" stopIfTrue="1">
      <formula>$D$47&lt;&gt;""</formula>
    </cfRule>
    <cfRule type="expression" priority="63" dxfId="0" stopIfTrue="1">
      <formula>$D$45&lt;&gt;""</formula>
    </cfRule>
  </conditionalFormatting>
  <conditionalFormatting sqref="D49">
    <cfRule type="expression" priority="53" dxfId="1" stopIfTrue="1">
      <formula>$D$49&lt;&gt;""</formula>
    </cfRule>
    <cfRule type="expression" priority="62" dxfId="0" stopIfTrue="1">
      <formula>$D$47&lt;&gt;""</formula>
    </cfRule>
  </conditionalFormatting>
  <conditionalFormatting sqref="D51">
    <cfRule type="expression" priority="52" dxfId="1" stopIfTrue="1">
      <formula>$D$51&lt;&gt;""</formula>
    </cfRule>
    <cfRule type="expression" priority="61" dxfId="0" stopIfTrue="1">
      <formula>$D$49&lt;&gt;""</formula>
    </cfRule>
  </conditionalFormatting>
  <conditionalFormatting sqref="D53">
    <cfRule type="expression" priority="51" dxfId="1" stopIfTrue="1">
      <formula>$D$53&lt;&gt;""</formula>
    </cfRule>
    <cfRule type="expression" priority="60" dxfId="0" stopIfTrue="1">
      <formula>$D$51&lt;&gt;""</formula>
    </cfRule>
  </conditionalFormatting>
  <conditionalFormatting sqref="D55">
    <cfRule type="expression" priority="50" dxfId="1" stopIfTrue="1">
      <formula>$D$55&lt;&gt;""</formula>
    </cfRule>
    <cfRule type="expression" priority="59" dxfId="0" stopIfTrue="1">
      <formula>$D$53="No"</formula>
    </cfRule>
  </conditionalFormatting>
  <conditionalFormatting sqref="B59">
    <cfRule type="expression" priority="122" dxfId="133" stopIfTrue="1">
      <formula>$B$59="T"</formula>
    </cfRule>
  </conditionalFormatting>
  <conditionalFormatting sqref="D22">
    <cfRule type="expression" priority="28" dxfId="1" stopIfTrue="1">
      <formula>$D$22&lt;&gt;""</formula>
    </cfRule>
    <cfRule type="expression" priority="29" dxfId="0" stopIfTrue="1">
      <formula>$D$16&lt;&gt;""</formula>
    </cfRule>
  </conditionalFormatting>
  <conditionalFormatting sqref="D39">
    <cfRule type="expression" priority="20" dxfId="1" stopIfTrue="1">
      <formula>$D$39&lt;&gt;""</formula>
    </cfRule>
    <cfRule type="expression" priority="23" dxfId="0" stopIfTrue="1">
      <formula>AND($D$26&lt;&gt;"",$D$28&lt;&gt;"",$D$30&lt;&gt;"",$D$32&lt;&gt;"",$B$34&lt;&gt;"T")</formula>
    </cfRule>
  </conditionalFormatting>
  <conditionalFormatting sqref="C59">
    <cfRule type="expression" priority="127" dxfId="133" stopIfTrue="1">
      <formula>$C$59=$J$69</formula>
    </cfRule>
    <cfRule type="expression" priority="128" dxfId="134" stopIfTrue="1">
      <formula>$C$59&lt;&gt;""</formula>
    </cfRule>
  </conditionalFormatting>
  <conditionalFormatting sqref="C100">
    <cfRule type="expression" priority="16" dxfId="133" stopIfTrue="1">
      <formula>$C$100=$J$110</formula>
    </cfRule>
    <cfRule type="expression" priority="17" dxfId="135" stopIfTrue="1">
      <formula>$C$100&lt;&gt;""</formula>
    </cfRule>
  </conditionalFormatting>
  <conditionalFormatting sqref="B100">
    <cfRule type="expression" priority="131" dxfId="133" stopIfTrue="1">
      <formula>$B$100="T"</formula>
    </cfRule>
  </conditionalFormatting>
  <conditionalFormatting sqref="C76:D76">
    <cfRule type="expression" priority="13" dxfId="1" stopIfTrue="1">
      <formula>$C$76&lt;&gt;""</formula>
    </cfRule>
    <cfRule type="expression" priority="14" dxfId="0" stopIfTrue="1">
      <formula>$B$59="R"</formula>
    </cfRule>
  </conditionalFormatting>
  <conditionalFormatting sqref="D80">
    <cfRule type="expression" priority="11" dxfId="1" stopIfTrue="1">
      <formula>$D$80&lt;&gt;""</formula>
    </cfRule>
    <cfRule type="expression" priority="12" dxfId="0" stopIfTrue="1">
      <formula>$C$76&lt;&gt;""</formula>
    </cfRule>
  </conditionalFormatting>
  <conditionalFormatting sqref="D84">
    <cfRule type="expression" priority="9" dxfId="1" stopIfTrue="1">
      <formula>$D$84&lt;&gt;""</formula>
    </cfRule>
    <cfRule type="expression" priority="10" dxfId="0" stopIfTrue="1">
      <formula>$D$80&lt;&gt;""</formula>
    </cfRule>
  </conditionalFormatting>
  <conditionalFormatting sqref="C85:C86">
    <cfRule type="expression" priority="138" dxfId="136" stopIfTrue="1">
      <formula>$D$84="Yes"</formula>
    </cfRule>
  </conditionalFormatting>
  <conditionalFormatting sqref="B85:B86">
    <cfRule type="expression" priority="7" dxfId="132" stopIfTrue="1">
      <formula>$D$84="Yes"</formula>
    </cfRule>
  </conditionalFormatting>
  <conditionalFormatting sqref="D90">
    <cfRule type="expression" priority="5" dxfId="1" stopIfTrue="1">
      <formula>$D$90&lt;&gt;""</formula>
    </cfRule>
    <cfRule type="expression" priority="6" dxfId="0" stopIfTrue="1">
      <formula>$D$84="No"</formula>
    </cfRule>
  </conditionalFormatting>
  <conditionalFormatting sqref="C91:C92">
    <cfRule type="expression" priority="142" dxfId="136" stopIfTrue="1">
      <formula>$D$90="No"</formula>
    </cfRule>
  </conditionalFormatting>
  <conditionalFormatting sqref="B91:B92">
    <cfRule type="expression" priority="3" dxfId="132" stopIfTrue="1">
      <formula>$D$90="No"</formula>
    </cfRule>
  </conditionalFormatting>
  <conditionalFormatting sqref="D96">
    <cfRule type="expression" priority="1" dxfId="1" stopIfTrue="1">
      <formula>$D$96&lt;&gt;""</formula>
    </cfRule>
    <cfRule type="expression" priority="2" dxfId="0" stopIfTrue="1">
      <formula>$D$90="Yes"</formula>
    </cfRule>
  </conditionalFormatting>
  <dataValidations count="8">
    <dataValidation type="list" allowBlank="1" showInputMessage="1" showErrorMessage="1" sqref="D39 D41 D43 D45 D47 D49 D51 D53 D55 D57:D58 D99">
      <formula1>"Yes,No"</formula1>
    </dataValidation>
    <dataValidation type="list" allowBlank="1" showInputMessage="1" showErrorMessage="1" error="Please select Yes or No." sqref="D10 D80 D84 D90 D96">
      <formula1>"Yes,No"</formula1>
    </dataValidation>
    <dataValidation allowBlank="1" showInputMessage="1" showErrorMessage="1" error="Please select ESOP or ESOW." sqref="D74:D75"/>
    <dataValidation allowBlank="1" showInputMessage="1" showErrorMessage="1" error="Please select Yes or No." sqref="D85:D86 D91:D92"/>
    <dataValidation type="date" operator="greaterThan" allowBlank="1" showInputMessage="1" showErrorMessage="1" error="Invalid entry. Please enter the date in DD/MM/YYYY." sqref="D16 D26 D28">
      <formula1>1</formula1>
    </dataValidation>
    <dataValidation type="list" allowBlank="1" showInputMessage="1" showErrorMessage="1" error="Please enter Yes or No." sqref="D22">
      <formula1>"Yes,No"</formula1>
    </dataValidation>
    <dataValidation type="decimal" allowBlank="1" showInputMessage="1" showErrorMessage="1" error="Invalid entry. Please enter the price in NNNN.NNNN." sqref="D30 D32">
      <formula1>0</formula1>
      <formula2>9999.9999</formula2>
    </dataValidation>
    <dataValidation type="list" allowBlank="1" showInputMessage="1" showErrorMessage="1" error="Please select ESOP or ESOW." sqref="D6">
      <formula1>"ESOP,ESOW"</formula1>
    </dataValidation>
  </dataValidations>
  <printOptions horizontalCentered="1" verticalCentered="1"/>
  <pageMargins left="0.7" right="0.21" top="0.47" bottom="0.43" header="0.3" footer="0.3"/>
  <pageSetup blackAndWhite="1" horizontalDpi="600" verticalDpi="600" orientation="portrait" paperSize="9" scale="70" r:id="rId1"/>
  <rowBreaks count="1" manualBreakCount="1">
    <brk id="70" max="255" man="1"/>
  </rowBreaks>
</worksheet>
</file>

<file path=xl/worksheets/sheet10.xml><?xml version="1.0" encoding="utf-8"?>
<worksheet xmlns="http://schemas.openxmlformats.org/spreadsheetml/2006/main" xmlns:r="http://schemas.openxmlformats.org/officeDocument/2006/relationships">
  <sheetPr codeName="Sheet9"/>
  <dimension ref="B2:T46"/>
  <sheetViews>
    <sheetView showGridLines="0" showRowColHeaders="0" zoomScalePageLayoutView="0" workbookViewId="0" topLeftCell="A1">
      <selection activeCell="O7" sqref="O7"/>
    </sheetView>
  </sheetViews>
  <sheetFormatPr defaultColWidth="9.140625" defaultRowHeight="12.75"/>
  <cols>
    <col min="1" max="1" width="0.9921875" style="1" customWidth="1"/>
    <col min="2" max="2" width="7.7109375" style="2" customWidth="1"/>
    <col min="3" max="3" width="9.28125" style="3" customWidth="1"/>
    <col min="4" max="4" width="16.28125" style="3" customWidth="1"/>
    <col min="5" max="8" width="11.00390625" style="3" customWidth="1"/>
    <col min="9" max="9" width="3.57421875" style="3" customWidth="1"/>
    <col min="10" max="12" width="11.00390625" style="3" customWidth="1"/>
    <col min="13" max="13" width="7.140625" style="3" customWidth="1"/>
    <col min="14" max="14" width="9.57421875" style="3" customWidth="1"/>
    <col min="15" max="15" width="13.28125" style="4" customWidth="1"/>
    <col min="16" max="16" width="14.7109375" style="1" customWidth="1"/>
    <col min="17" max="17" width="14.7109375" style="1" bestFit="1" customWidth="1"/>
    <col min="18" max="18" width="18.28125" style="1" bestFit="1" customWidth="1"/>
    <col min="19" max="19" width="13.8515625" style="1" bestFit="1" customWidth="1"/>
    <col min="20" max="28" width="9.140625" style="1" customWidth="1"/>
    <col min="29" max="16384" width="9.140625" style="1" customWidth="1"/>
  </cols>
  <sheetData>
    <row r="1" ht="12.75" customHeight="1" thickBot="1"/>
    <row r="2" spans="5:11" ht="12.75" customHeight="1">
      <c r="E2" s="231" t="s">
        <v>91</v>
      </c>
      <c r="F2" s="232"/>
      <c r="G2" s="232"/>
      <c r="H2" s="232"/>
      <c r="I2" s="232"/>
      <c r="J2" s="232"/>
      <c r="K2" s="233"/>
    </row>
    <row r="3" spans="5:11" ht="12.75" customHeight="1" thickBot="1">
      <c r="E3" s="234"/>
      <c r="F3" s="235"/>
      <c r="G3" s="235"/>
      <c r="H3" s="235"/>
      <c r="I3" s="235"/>
      <c r="J3" s="235"/>
      <c r="K3" s="236"/>
    </row>
    <row r="4" ht="12.75" customHeight="1"/>
    <row r="5" ht="15.75" thickBot="1"/>
    <row r="6" spans="2:16" ht="21">
      <c r="B6" s="8"/>
      <c r="C6" s="89"/>
      <c r="D6" s="9"/>
      <c r="E6" s="9"/>
      <c r="F6" s="9"/>
      <c r="G6" s="9"/>
      <c r="H6" s="9"/>
      <c r="I6" s="9"/>
      <c r="J6" s="9"/>
      <c r="K6" s="9"/>
      <c r="L6" s="9"/>
      <c r="M6" s="9"/>
      <c r="N6" s="9"/>
      <c r="O6" s="10"/>
      <c r="P6" s="11"/>
    </row>
    <row r="7" spans="2:16" ht="15">
      <c r="B7" s="12"/>
      <c r="C7" s="208" t="s">
        <v>129</v>
      </c>
      <c r="D7" s="208"/>
      <c r="E7" s="208"/>
      <c r="F7" s="208"/>
      <c r="G7" s="208"/>
      <c r="H7" s="208"/>
      <c r="I7" s="208"/>
      <c r="J7" s="208"/>
      <c r="K7" s="208"/>
      <c r="L7" s="208"/>
      <c r="M7" s="208"/>
      <c r="N7" s="159"/>
      <c r="O7" s="82"/>
      <c r="P7" s="15"/>
    </row>
    <row r="8" spans="2:16" ht="21.75" customHeight="1">
      <c r="B8" s="180">
        <f>IF(O7="Yes","T","")</f>
      </c>
      <c r="C8" s="243">
        <f>IF(O7="Yes","We are sorry, your employee does not qualify for partial tax exemption under ERIS.","")</f>
      </c>
      <c r="D8" s="243"/>
      <c r="E8" s="243"/>
      <c r="F8" s="243"/>
      <c r="G8" s="243"/>
      <c r="H8" s="243"/>
      <c r="I8" s="243"/>
      <c r="J8" s="243"/>
      <c r="K8" s="243"/>
      <c r="L8" s="243"/>
      <c r="M8" s="243"/>
      <c r="N8" s="158"/>
      <c r="O8" s="14"/>
      <c r="P8" s="15"/>
    </row>
    <row r="9" spans="2:16" ht="15" customHeight="1">
      <c r="B9" s="162"/>
      <c r="C9" s="208" t="s">
        <v>130</v>
      </c>
      <c r="D9" s="208"/>
      <c r="E9" s="208"/>
      <c r="F9" s="208"/>
      <c r="G9" s="208"/>
      <c r="H9" s="208"/>
      <c r="I9" s="208"/>
      <c r="J9" s="208"/>
      <c r="K9" s="208"/>
      <c r="L9" s="208"/>
      <c r="M9" s="208"/>
      <c r="N9" s="158"/>
      <c r="O9" s="83"/>
      <c r="P9" s="15"/>
    </row>
    <row r="10" spans="2:16" ht="21.75" customHeight="1">
      <c r="B10" s="180">
        <f>IF(O9="No","T","")</f>
      </c>
      <c r="C10" s="243">
        <f>IF(O9="No","We are sorry, your employee does not qualify for partial tax exemption under ERIS.","")</f>
      </c>
      <c r="D10" s="243"/>
      <c r="E10" s="243"/>
      <c r="F10" s="243"/>
      <c r="G10" s="243"/>
      <c r="H10" s="243"/>
      <c r="I10" s="243"/>
      <c r="J10" s="243"/>
      <c r="K10" s="243"/>
      <c r="L10" s="243"/>
      <c r="M10" s="243"/>
      <c r="N10" s="158"/>
      <c r="O10" s="14"/>
      <c r="P10" s="15"/>
    </row>
    <row r="11" spans="2:16" ht="15" customHeight="1">
      <c r="B11" s="162"/>
      <c r="C11" s="208" t="s">
        <v>131</v>
      </c>
      <c r="D11" s="208"/>
      <c r="E11" s="208"/>
      <c r="F11" s="208"/>
      <c r="G11" s="208"/>
      <c r="H11" s="208"/>
      <c r="I11" s="208"/>
      <c r="J11" s="208"/>
      <c r="K11" s="208"/>
      <c r="L11" s="208"/>
      <c r="M11" s="208"/>
      <c r="N11" s="158"/>
      <c r="O11" s="83"/>
      <c r="P11" s="15"/>
    </row>
    <row r="12" spans="2:16" ht="15" customHeight="1">
      <c r="B12" s="162"/>
      <c r="C12" s="208" t="s">
        <v>132</v>
      </c>
      <c r="D12" s="208"/>
      <c r="E12" s="208"/>
      <c r="F12" s="208"/>
      <c r="G12" s="208"/>
      <c r="H12" s="208"/>
      <c r="I12" s="208"/>
      <c r="J12" s="208"/>
      <c r="K12" s="208"/>
      <c r="L12" s="208"/>
      <c r="M12" s="208"/>
      <c r="N12" s="158"/>
      <c r="O12" s="14"/>
      <c r="P12" s="15"/>
    </row>
    <row r="13" spans="2:16" ht="15" customHeight="1">
      <c r="B13" s="162"/>
      <c r="C13" s="208" t="s">
        <v>133</v>
      </c>
      <c r="D13" s="208"/>
      <c r="E13" s="208"/>
      <c r="F13" s="208"/>
      <c r="G13" s="208"/>
      <c r="H13" s="208"/>
      <c r="I13" s="208"/>
      <c r="J13" s="208"/>
      <c r="K13" s="208"/>
      <c r="L13" s="208"/>
      <c r="M13" s="208"/>
      <c r="N13" s="158"/>
      <c r="O13" s="14"/>
      <c r="P13" s="15"/>
    </row>
    <row r="14" spans="2:16" ht="21.75" customHeight="1">
      <c r="B14" s="180">
        <f>IF(O11="No","T","")</f>
      </c>
      <c r="C14" s="243">
        <f>IF(O11="No","We are sorry, your employee does not qualify for partial tax exemption under ERIS.","")</f>
      </c>
      <c r="D14" s="243"/>
      <c r="E14" s="243"/>
      <c r="F14" s="243"/>
      <c r="G14" s="243"/>
      <c r="H14" s="243"/>
      <c r="I14" s="243"/>
      <c r="J14" s="243"/>
      <c r="K14" s="243"/>
      <c r="L14" s="243"/>
      <c r="M14" s="243"/>
      <c r="N14" s="158"/>
      <c r="O14" s="14"/>
      <c r="P14" s="15"/>
    </row>
    <row r="15" spans="2:16" ht="15" customHeight="1">
      <c r="B15" s="162"/>
      <c r="C15" s="208" t="s">
        <v>134</v>
      </c>
      <c r="D15" s="208"/>
      <c r="E15" s="208"/>
      <c r="F15" s="208"/>
      <c r="G15" s="208"/>
      <c r="H15" s="208"/>
      <c r="I15" s="208"/>
      <c r="J15" s="208"/>
      <c r="K15" s="208"/>
      <c r="L15" s="208"/>
      <c r="M15" s="208"/>
      <c r="N15" s="158"/>
      <c r="O15" s="83"/>
      <c r="P15" s="15"/>
    </row>
    <row r="16" spans="2:16" ht="15" customHeight="1">
      <c r="B16" s="162"/>
      <c r="C16" s="208" t="s">
        <v>135</v>
      </c>
      <c r="D16" s="208"/>
      <c r="E16" s="208"/>
      <c r="F16" s="208"/>
      <c r="G16" s="208"/>
      <c r="H16" s="208"/>
      <c r="I16" s="208"/>
      <c r="J16" s="208"/>
      <c r="K16" s="208"/>
      <c r="L16" s="208"/>
      <c r="M16" s="208"/>
      <c r="N16" s="158"/>
      <c r="O16" s="14"/>
      <c r="P16" s="15"/>
    </row>
    <row r="17" spans="2:16" ht="15" customHeight="1">
      <c r="B17" s="180">
        <f>IF(O15="Yes","T","")</f>
      </c>
      <c r="C17" s="245">
        <f>IF(O15="Yes","We are sorry, your employee does not qualify for partial tax exemption under ERIS.","")</f>
      </c>
      <c r="D17" s="245"/>
      <c r="E17" s="245"/>
      <c r="F17" s="245"/>
      <c r="G17" s="245"/>
      <c r="H17" s="245"/>
      <c r="I17" s="245"/>
      <c r="J17" s="245"/>
      <c r="K17" s="245"/>
      <c r="L17" s="245"/>
      <c r="M17" s="245"/>
      <c r="N17" s="158"/>
      <c r="O17" s="14"/>
      <c r="P17" s="15"/>
    </row>
    <row r="18" spans="2:16" ht="15.75" customHeight="1" thickBot="1">
      <c r="B18" s="16"/>
      <c r="C18" s="21"/>
      <c r="D18" s="21"/>
      <c r="E18" s="21"/>
      <c r="F18" s="21"/>
      <c r="G18" s="21"/>
      <c r="H18" s="21"/>
      <c r="I18" s="21"/>
      <c r="J18" s="21"/>
      <c r="K18" s="21"/>
      <c r="L18" s="21"/>
      <c r="M18" s="21"/>
      <c r="N18" s="21"/>
      <c r="O18" s="18"/>
      <c r="P18" s="19"/>
    </row>
    <row r="19" spans="3:14" ht="15.75" thickBot="1">
      <c r="C19" s="7"/>
      <c r="D19" s="7"/>
      <c r="E19" s="7"/>
      <c r="F19" s="7"/>
      <c r="G19" s="7"/>
      <c r="H19" s="7"/>
      <c r="I19" s="7"/>
      <c r="J19" s="7"/>
      <c r="K19" s="7"/>
      <c r="L19" s="7"/>
      <c r="M19" s="7"/>
      <c r="N19" s="7"/>
    </row>
    <row r="20" spans="2:19" s="3" customFormat="1" ht="21">
      <c r="B20" s="38"/>
      <c r="C20" s="88" t="s">
        <v>21</v>
      </c>
      <c r="D20" s="39"/>
      <c r="E20" s="39"/>
      <c r="F20" s="39"/>
      <c r="G20" s="39"/>
      <c r="H20" s="39"/>
      <c r="I20" s="39"/>
      <c r="J20" s="39"/>
      <c r="K20" s="39"/>
      <c r="L20" s="39"/>
      <c r="M20" s="39"/>
      <c r="N20" s="39"/>
      <c r="O20" s="40"/>
      <c r="P20" s="41"/>
      <c r="Q20" s="1"/>
      <c r="R20" s="1"/>
      <c r="S20" s="1"/>
    </row>
    <row r="21" spans="2:19" s="3" customFormat="1" ht="15">
      <c r="B21" s="49"/>
      <c r="C21" s="221">
        <f>IF(OR(O7="Yes",O9="No",O11="No",O15="Yes"),"We are sorry, your employee does not qualify for partial tax exemption under ERIS.","")</f>
      </c>
      <c r="D21" s="221"/>
      <c r="E21" s="221"/>
      <c r="F21" s="221"/>
      <c r="G21" s="221"/>
      <c r="H21" s="221"/>
      <c r="I21" s="221"/>
      <c r="J21" s="221"/>
      <c r="K21" s="221"/>
      <c r="L21" s="221"/>
      <c r="M21" s="221"/>
      <c r="N21" s="221"/>
      <c r="O21" s="221"/>
      <c r="P21" s="126"/>
      <c r="Q21" s="1"/>
      <c r="R21" s="1"/>
      <c r="S21" s="1"/>
    </row>
    <row r="22" spans="2:19" s="3" customFormat="1" ht="15">
      <c r="B22" s="49"/>
      <c r="C22" s="178">
        <f>IF(AND(O7="No",O9="Yes",O11="Yes",O15="No"),Q36,"")</f>
      </c>
      <c r="D22" s="178"/>
      <c r="E22" s="178"/>
      <c r="F22" s="178"/>
      <c r="G22" s="178"/>
      <c r="H22" s="178"/>
      <c r="I22" s="178"/>
      <c r="J22" s="178"/>
      <c r="K22" s="178"/>
      <c r="L22" s="178"/>
      <c r="M22" s="178"/>
      <c r="N22" s="178"/>
      <c r="O22" s="178"/>
      <c r="P22" s="126"/>
      <c r="Q22" s="1"/>
      <c r="R22" s="1"/>
      <c r="S22" s="1"/>
    </row>
    <row r="23" spans="2:19" s="3" customFormat="1" ht="15">
      <c r="B23" s="49"/>
      <c r="C23" s="178">
        <f>IF(AND(O7="No",O9="Yes",O11="Yes",O15="No"),Q37,"")</f>
      </c>
      <c r="D23" s="178"/>
      <c r="E23" s="178"/>
      <c r="F23" s="178"/>
      <c r="G23" s="178"/>
      <c r="H23" s="178"/>
      <c r="I23" s="178"/>
      <c r="J23" s="178"/>
      <c r="K23" s="178"/>
      <c r="L23" s="178"/>
      <c r="M23" s="178"/>
      <c r="N23" s="178"/>
      <c r="O23" s="178"/>
      <c r="P23" s="126"/>
      <c r="Q23" s="1"/>
      <c r="R23" s="1"/>
      <c r="S23" s="1"/>
    </row>
    <row r="24" spans="2:19" s="3" customFormat="1" ht="15">
      <c r="B24" s="49"/>
      <c r="C24" s="183"/>
      <c r="D24" s="183"/>
      <c r="E24" s="183"/>
      <c r="F24" s="183"/>
      <c r="G24" s="183"/>
      <c r="H24" s="183"/>
      <c r="I24" s="183"/>
      <c r="J24" s="183"/>
      <c r="K24" s="183"/>
      <c r="L24" s="183"/>
      <c r="M24" s="183"/>
      <c r="N24" s="183"/>
      <c r="O24" s="183"/>
      <c r="P24" s="126"/>
      <c r="Q24" s="1"/>
      <c r="R24" s="1"/>
      <c r="S24" s="1"/>
    </row>
    <row r="25" spans="2:19" s="3" customFormat="1" ht="15">
      <c r="B25" s="49"/>
      <c r="C25" s="160">
        <f>IF(AND(O7="No",O9="Yes",O11="Yes",O15="No"),Q38,"")</f>
      </c>
      <c r="D25" s="160"/>
      <c r="E25" s="160"/>
      <c r="F25" s="160"/>
      <c r="G25" s="160"/>
      <c r="H25" s="160"/>
      <c r="I25" s="160"/>
      <c r="J25" s="160"/>
      <c r="K25" s="160"/>
      <c r="L25" s="160"/>
      <c r="M25" s="160"/>
      <c r="N25" s="160"/>
      <c r="O25" s="160"/>
      <c r="P25" s="126"/>
      <c r="Q25" s="1"/>
      <c r="R25" s="1"/>
      <c r="S25" s="1"/>
    </row>
    <row r="26" spans="2:19" s="3" customFormat="1" ht="15">
      <c r="B26" s="49"/>
      <c r="C26" s="178">
        <f>IF(AND(O7="No",O9="Yes",O11="Yes",O15="No"),Q39,"")</f>
      </c>
      <c r="D26" s="160"/>
      <c r="E26" s="160"/>
      <c r="F26" s="160"/>
      <c r="G26" s="160"/>
      <c r="H26" s="160"/>
      <c r="I26" s="160"/>
      <c r="J26" s="160"/>
      <c r="K26" s="160"/>
      <c r="L26" s="160"/>
      <c r="M26" s="160"/>
      <c r="N26" s="160"/>
      <c r="O26" s="160"/>
      <c r="P26" s="126"/>
      <c r="Q26" s="1"/>
      <c r="R26" s="1"/>
      <c r="S26" s="1"/>
    </row>
    <row r="27" spans="2:19" s="3" customFormat="1" ht="15">
      <c r="B27" s="49"/>
      <c r="C27" s="178">
        <f>IF(AND(O7="No",O9="Yes",O11="Yes",O15="No"),Q40,"")</f>
      </c>
      <c r="D27" s="160"/>
      <c r="E27" s="160"/>
      <c r="F27" s="160"/>
      <c r="G27" s="160"/>
      <c r="H27" s="160"/>
      <c r="I27" s="160"/>
      <c r="J27" s="160"/>
      <c r="K27" s="160"/>
      <c r="L27" s="160"/>
      <c r="M27" s="160"/>
      <c r="N27" s="160"/>
      <c r="O27" s="160"/>
      <c r="P27" s="126"/>
      <c r="Q27" s="1"/>
      <c r="R27" s="1"/>
      <c r="S27" s="1"/>
    </row>
    <row r="28" spans="2:19" s="3" customFormat="1" ht="15">
      <c r="B28" s="49"/>
      <c r="C28" s="178">
        <f>IF(AND(O7="No",O9="Yes",O11="Yes",O15="No"),Q41,"")</f>
      </c>
      <c r="D28" s="160"/>
      <c r="E28" s="160"/>
      <c r="F28" s="160"/>
      <c r="G28" s="160"/>
      <c r="H28" s="160"/>
      <c r="I28" s="160"/>
      <c r="J28" s="160"/>
      <c r="K28" s="160"/>
      <c r="L28" s="160"/>
      <c r="M28" s="160"/>
      <c r="N28" s="160"/>
      <c r="O28" s="160"/>
      <c r="P28" s="126"/>
      <c r="Q28" s="1"/>
      <c r="R28" s="1"/>
      <c r="S28" s="1"/>
    </row>
    <row r="29" spans="2:19" s="3" customFormat="1" ht="15">
      <c r="B29" s="49"/>
      <c r="C29" s="178">
        <f>IF(AND(O7="No",O9="Yes",O11="Yes",O15="No"),Q42,"")</f>
      </c>
      <c r="D29" s="160"/>
      <c r="E29" s="160"/>
      <c r="F29" s="160"/>
      <c r="G29" s="160"/>
      <c r="H29" s="160"/>
      <c r="I29" s="160"/>
      <c r="J29" s="160"/>
      <c r="K29" s="160"/>
      <c r="L29" s="160"/>
      <c r="M29" s="160"/>
      <c r="N29" s="160"/>
      <c r="O29" s="160"/>
      <c r="P29" s="126"/>
      <c r="Q29" s="1"/>
      <c r="R29" s="1"/>
      <c r="S29" s="1"/>
    </row>
    <row r="30" spans="2:19" s="3" customFormat="1" ht="15">
      <c r="B30" s="49"/>
      <c r="C30" s="178">
        <f>IF(AND(O7="No",O9="Yes",O11="Yes",O15="No"),Q43,"")</f>
      </c>
      <c r="D30" s="160"/>
      <c r="E30" s="160"/>
      <c r="F30" s="160"/>
      <c r="G30" s="160"/>
      <c r="H30" s="160"/>
      <c r="I30" s="160"/>
      <c r="J30" s="160"/>
      <c r="K30" s="160"/>
      <c r="L30" s="160"/>
      <c r="M30" s="160"/>
      <c r="N30" s="160"/>
      <c r="O30" s="160"/>
      <c r="P30" s="126"/>
      <c r="Q30" s="1"/>
      <c r="R30" s="1"/>
      <c r="S30" s="1"/>
    </row>
    <row r="31" spans="2:16" ht="15">
      <c r="B31" s="49"/>
      <c r="C31" s="178">
        <f>IF(AND(O7="No",O9="Yes",O11="Yes",O15="No"),Q44,"")</f>
      </c>
      <c r="D31" s="161"/>
      <c r="E31" s="161"/>
      <c r="F31" s="161"/>
      <c r="G31" s="161"/>
      <c r="H31" s="157"/>
      <c r="I31" s="157"/>
      <c r="J31" s="157"/>
      <c r="K31" s="157"/>
      <c r="L31" s="157"/>
      <c r="M31" s="157"/>
      <c r="N31" s="157"/>
      <c r="O31" s="157"/>
      <c r="P31" s="126"/>
    </row>
    <row r="32" spans="2:16" ht="15">
      <c r="B32" s="49"/>
      <c r="C32" s="244"/>
      <c r="D32" s="244"/>
      <c r="E32" s="244"/>
      <c r="F32" s="244"/>
      <c r="G32" s="157"/>
      <c r="H32" s="157"/>
      <c r="I32" s="157"/>
      <c r="J32" s="157"/>
      <c r="K32" s="157"/>
      <c r="L32" s="157"/>
      <c r="M32" s="157"/>
      <c r="N32" s="157"/>
      <c r="O32" s="157"/>
      <c r="P32" s="126"/>
    </row>
    <row r="33" spans="2:16" ht="15">
      <c r="B33" s="49"/>
      <c r="C33" s="178">
        <f>IF(AND(O7="No",O9="Yes",O11="Yes",O15="No"),Q46,"")</f>
      </c>
      <c r="D33" s="161"/>
      <c r="E33" s="161"/>
      <c r="F33" s="161"/>
      <c r="G33" s="161"/>
      <c r="H33" s="157"/>
      <c r="I33" s="157"/>
      <c r="J33" s="157"/>
      <c r="K33" s="157"/>
      <c r="L33" s="157"/>
      <c r="M33" s="157"/>
      <c r="N33" s="157"/>
      <c r="O33" s="157"/>
      <c r="P33" s="126"/>
    </row>
    <row r="34" spans="2:16" ht="15.75" thickBot="1">
      <c r="B34" s="166"/>
      <c r="C34" s="167"/>
      <c r="D34" s="167"/>
      <c r="E34" s="167"/>
      <c r="F34" s="167"/>
      <c r="G34" s="167"/>
      <c r="H34" s="167"/>
      <c r="I34" s="167"/>
      <c r="J34" s="167"/>
      <c r="K34" s="167"/>
      <c r="L34" s="167"/>
      <c r="M34" s="167"/>
      <c r="N34" s="167"/>
      <c r="O34" s="167"/>
      <c r="P34" s="168"/>
    </row>
    <row r="36" spans="17:20" ht="15" hidden="1">
      <c r="Q36" s="160" t="s">
        <v>149</v>
      </c>
      <c r="R36" s="160"/>
      <c r="S36" s="160"/>
      <c r="T36" s="160"/>
    </row>
    <row r="37" spans="17:20" ht="15" hidden="1">
      <c r="Q37" s="160" t="s">
        <v>155</v>
      </c>
      <c r="R37" s="160"/>
      <c r="S37" s="160"/>
      <c r="T37" s="160"/>
    </row>
    <row r="38" spans="17:20" ht="15" hidden="1">
      <c r="Q38" s="160" t="s">
        <v>136</v>
      </c>
      <c r="R38" s="160"/>
      <c r="S38" s="160"/>
      <c r="T38" s="160"/>
    </row>
    <row r="39" spans="17:20" ht="15" hidden="1">
      <c r="Q39" s="160" t="s">
        <v>151</v>
      </c>
      <c r="R39" s="160"/>
      <c r="S39" s="160"/>
      <c r="T39" s="160"/>
    </row>
    <row r="40" spans="17:20" ht="15" hidden="1">
      <c r="Q40" s="160" t="s">
        <v>152</v>
      </c>
      <c r="R40" s="160"/>
      <c r="S40" s="160"/>
      <c r="T40" s="160"/>
    </row>
    <row r="41" spans="17:20" ht="15" hidden="1">
      <c r="Q41" s="160" t="s">
        <v>153</v>
      </c>
      <c r="R41" s="160"/>
      <c r="S41" s="160"/>
      <c r="T41" s="160"/>
    </row>
    <row r="42" spans="17:20" ht="15" hidden="1">
      <c r="Q42" s="160" t="s">
        <v>154</v>
      </c>
      <c r="R42" s="160"/>
      <c r="S42" s="160"/>
      <c r="T42" s="160"/>
    </row>
    <row r="43" spans="17:20" ht="15" hidden="1">
      <c r="Q43" s="160" t="s">
        <v>137</v>
      </c>
      <c r="R43" s="160"/>
      <c r="S43" s="160"/>
      <c r="T43" s="160"/>
    </row>
    <row r="44" spans="17:20" ht="15" hidden="1">
      <c r="Q44" s="160" t="s">
        <v>138</v>
      </c>
      <c r="R44" s="161"/>
      <c r="S44" s="161"/>
      <c r="T44" s="161"/>
    </row>
    <row r="45" spans="17:20" ht="15" hidden="1">
      <c r="Q45" s="244"/>
      <c r="R45" s="244"/>
      <c r="S45" s="244"/>
      <c r="T45" s="244"/>
    </row>
    <row r="46" spans="17:20" ht="15" hidden="1">
      <c r="Q46" s="160" t="s">
        <v>159</v>
      </c>
      <c r="R46" s="161"/>
      <c r="S46" s="161"/>
      <c r="T46" s="161"/>
    </row>
  </sheetData>
  <sheetProtection sheet="1"/>
  <mergeCells count="15">
    <mergeCell ref="C32:F32"/>
    <mergeCell ref="Q45:T45"/>
    <mergeCell ref="C17:M17"/>
    <mergeCell ref="C12:M12"/>
    <mergeCell ref="C13:M13"/>
    <mergeCell ref="C14:M14"/>
    <mergeCell ref="C15:M15"/>
    <mergeCell ref="C16:M16"/>
    <mergeCell ref="C21:O21"/>
    <mergeCell ref="E2:K3"/>
    <mergeCell ref="C7:M7"/>
    <mergeCell ref="C8:M8"/>
    <mergeCell ref="C9:M9"/>
    <mergeCell ref="C10:M10"/>
    <mergeCell ref="C11:M11"/>
  </mergeCells>
  <conditionalFormatting sqref="O7">
    <cfRule type="expression" priority="8" dxfId="0" stopIfTrue="1">
      <formula>$O$7=""</formula>
    </cfRule>
  </conditionalFormatting>
  <conditionalFormatting sqref="N8:N17">
    <cfRule type="expression" priority="7" dxfId="131" stopIfTrue="1">
      <formula>#REF!&lt;&gt;""</formula>
    </cfRule>
  </conditionalFormatting>
  <conditionalFormatting sqref="O9">
    <cfRule type="expression" priority="5" dxfId="1" stopIfTrue="1">
      <formula>$O$9&lt;&gt;""</formula>
    </cfRule>
    <cfRule type="expression" priority="6" dxfId="0" stopIfTrue="1">
      <formula>$O$7&lt;&gt;""</formula>
    </cfRule>
  </conditionalFormatting>
  <conditionalFormatting sqref="O11">
    <cfRule type="expression" priority="3" dxfId="1" stopIfTrue="1">
      <formula>$O$11&lt;&gt;""</formula>
    </cfRule>
    <cfRule type="expression" priority="4" dxfId="0" stopIfTrue="1">
      <formula>$O$9&lt;&gt;""</formula>
    </cfRule>
  </conditionalFormatting>
  <conditionalFormatting sqref="O15">
    <cfRule type="expression" priority="1" dxfId="1" stopIfTrue="1">
      <formula>$O$15&lt;&gt;""</formula>
    </cfRule>
    <cfRule type="expression" priority="2" dxfId="0" stopIfTrue="1">
      <formula>$O$11&lt;&gt;""</formula>
    </cfRule>
  </conditionalFormatting>
  <dataValidations count="2">
    <dataValidation type="list" allowBlank="1" showInputMessage="1" showErrorMessage="1" sqref="O20">
      <formula1>"Yes,No"</formula1>
    </dataValidation>
    <dataValidation type="list" allowBlank="1" showInputMessage="1" showErrorMessage="1" error="Please select ESOP or ESOW." sqref="O7 O9 O11 O15">
      <formula1>"Yes, No"</formula1>
    </dataValidation>
  </dataValidations>
  <printOptions horizontalCentered="1" verticalCentered="1"/>
  <pageMargins left="0.7086614173228347" right="0.1968503937007874" top="0.31496062992125984" bottom="0.4330708661417323" header="0.1968503937007874" footer="0.31496062992125984"/>
  <pageSetup blackAndWhite="1" horizontalDpi="600" verticalDpi="600" orientation="portrait" paperSize="9" scale="65" r:id="rId2"/>
  <legacyDrawing r:id="rId1"/>
</worksheet>
</file>

<file path=xl/worksheets/sheet11.xml><?xml version="1.0" encoding="utf-8"?>
<worksheet xmlns="http://schemas.openxmlformats.org/spreadsheetml/2006/main" xmlns:r="http://schemas.openxmlformats.org/officeDocument/2006/relationships">
  <sheetPr codeName="Sheet10"/>
  <dimension ref="B2:T34"/>
  <sheetViews>
    <sheetView showGridLines="0" showRowColHeaders="0" zoomScalePageLayoutView="0" workbookViewId="0" topLeftCell="A1">
      <selection activeCell="O7" sqref="O7"/>
    </sheetView>
  </sheetViews>
  <sheetFormatPr defaultColWidth="9.140625" defaultRowHeight="12.75"/>
  <cols>
    <col min="1" max="1" width="0.9921875" style="1" customWidth="1"/>
    <col min="2" max="2" width="7.7109375" style="2" customWidth="1"/>
    <col min="3" max="3" width="9.28125" style="3" customWidth="1"/>
    <col min="4" max="4" width="16.28125" style="3" customWidth="1"/>
    <col min="5" max="8" width="11.00390625" style="3" customWidth="1"/>
    <col min="9" max="9" width="3.57421875" style="3" customWidth="1"/>
    <col min="10" max="12" width="11.00390625" style="3" customWidth="1"/>
    <col min="13" max="13" width="7.140625" style="3" customWidth="1"/>
    <col min="14" max="14" width="9.57421875" style="3" customWidth="1"/>
    <col min="15" max="15" width="13.28125" style="4" customWidth="1"/>
    <col min="16" max="16" width="14.7109375" style="1" customWidth="1"/>
    <col min="17" max="17" width="14.7109375" style="1" bestFit="1" customWidth="1"/>
    <col min="18" max="18" width="18.28125" style="1" bestFit="1" customWidth="1"/>
    <col min="19" max="19" width="13.8515625" style="1" bestFit="1" customWidth="1"/>
    <col min="20" max="28" width="9.140625" style="1" customWidth="1"/>
    <col min="29" max="16384" width="9.140625" style="1" customWidth="1"/>
  </cols>
  <sheetData>
    <row r="1" ht="12.75" customHeight="1" thickBot="1"/>
    <row r="2" spans="5:11" ht="12.75" customHeight="1">
      <c r="E2" s="237" t="s">
        <v>60</v>
      </c>
      <c r="F2" s="238"/>
      <c r="G2" s="238"/>
      <c r="H2" s="238"/>
      <c r="I2" s="238"/>
      <c r="J2" s="238"/>
      <c r="K2" s="239"/>
    </row>
    <row r="3" spans="5:11" ht="12.75" customHeight="1" thickBot="1">
      <c r="E3" s="240"/>
      <c r="F3" s="241"/>
      <c r="G3" s="241"/>
      <c r="H3" s="241"/>
      <c r="I3" s="241"/>
      <c r="J3" s="241"/>
      <c r="K3" s="242"/>
    </row>
    <row r="4" ht="12.75" customHeight="1"/>
    <row r="5" ht="15.75" thickBot="1"/>
    <row r="6" spans="2:16" ht="21">
      <c r="B6" s="8"/>
      <c r="C6" s="89"/>
      <c r="D6" s="9"/>
      <c r="E6" s="9"/>
      <c r="F6" s="9"/>
      <c r="G6" s="9"/>
      <c r="H6" s="9"/>
      <c r="I6" s="9"/>
      <c r="J6" s="9"/>
      <c r="K6" s="9"/>
      <c r="L6" s="9"/>
      <c r="M6" s="9"/>
      <c r="N6" s="9"/>
      <c r="O6" s="10"/>
      <c r="P6" s="11"/>
    </row>
    <row r="7" spans="2:16" ht="15" customHeight="1">
      <c r="B7" s="162"/>
      <c r="C7" s="208" t="s">
        <v>139</v>
      </c>
      <c r="D7" s="208"/>
      <c r="E7" s="208"/>
      <c r="F7" s="208"/>
      <c r="G7" s="208"/>
      <c r="H7" s="208"/>
      <c r="I7" s="208"/>
      <c r="J7" s="208"/>
      <c r="K7" s="208"/>
      <c r="L7" s="208"/>
      <c r="M7" s="208"/>
      <c r="N7" s="158"/>
      <c r="O7" s="83"/>
      <c r="P7" s="15"/>
    </row>
    <row r="8" spans="2:16" ht="21.75" customHeight="1">
      <c r="B8" s="180">
        <f>IF(O7="No","T","")</f>
      </c>
      <c r="C8" s="243">
        <f>IF(O7="No","We are sorry, your employee does not qualify for partial tax exemption under ERIS.","")</f>
      </c>
      <c r="D8" s="243"/>
      <c r="E8" s="243"/>
      <c r="F8" s="243"/>
      <c r="G8" s="243"/>
      <c r="H8" s="243"/>
      <c r="I8" s="243"/>
      <c r="J8" s="243"/>
      <c r="K8" s="243"/>
      <c r="L8" s="243"/>
      <c r="M8" s="243"/>
      <c r="N8" s="158"/>
      <c r="O8" s="14"/>
      <c r="P8" s="15"/>
    </row>
    <row r="9" spans="2:16" ht="15" customHeight="1">
      <c r="B9" s="162"/>
      <c r="C9" s="208" t="s">
        <v>140</v>
      </c>
      <c r="D9" s="208"/>
      <c r="E9" s="208"/>
      <c r="F9" s="208"/>
      <c r="G9" s="208"/>
      <c r="H9" s="208"/>
      <c r="I9" s="208"/>
      <c r="J9" s="208"/>
      <c r="K9" s="208"/>
      <c r="L9" s="208"/>
      <c r="M9" s="208"/>
      <c r="N9" s="158"/>
      <c r="O9" s="83"/>
      <c r="P9" s="15"/>
    </row>
    <row r="10" spans="2:16" ht="15" customHeight="1">
      <c r="B10" s="162"/>
      <c r="C10" s="208" t="s">
        <v>135</v>
      </c>
      <c r="D10" s="208"/>
      <c r="E10" s="208"/>
      <c r="F10" s="208"/>
      <c r="G10" s="208"/>
      <c r="H10" s="208"/>
      <c r="I10" s="208"/>
      <c r="J10" s="208"/>
      <c r="K10" s="208"/>
      <c r="L10" s="208"/>
      <c r="M10" s="208"/>
      <c r="N10" s="158"/>
      <c r="O10" s="14"/>
      <c r="P10" s="15"/>
    </row>
    <row r="11" spans="2:16" ht="15" customHeight="1">
      <c r="B11" s="180">
        <f>IF(O9="Yes","T","")</f>
      </c>
      <c r="C11" s="245">
        <f>IF(O9="Yes","We are sorry, your employee does not qualify for partial tax exemption under ERIS.","")</f>
      </c>
      <c r="D11" s="245"/>
      <c r="E11" s="245"/>
      <c r="F11" s="245"/>
      <c r="G11" s="245"/>
      <c r="H11" s="245"/>
      <c r="I11" s="245"/>
      <c r="J11" s="245"/>
      <c r="K11" s="245"/>
      <c r="L11" s="245"/>
      <c r="M11" s="245"/>
      <c r="N11" s="158"/>
      <c r="O11" s="14"/>
      <c r="P11" s="15"/>
    </row>
    <row r="12" spans="2:16" ht="15.75" customHeight="1" thickBot="1">
      <c r="B12" s="16"/>
      <c r="C12" s="21"/>
      <c r="D12" s="21"/>
      <c r="E12" s="21"/>
      <c r="F12" s="21"/>
      <c r="G12" s="21"/>
      <c r="H12" s="21"/>
      <c r="I12" s="21"/>
      <c r="J12" s="21"/>
      <c r="K12" s="21"/>
      <c r="L12" s="21"/>
      <c r="M12" s="21"/>
      <c r="N12" s="21"/>
      <c r="O12" s="18"/>
      <c r="P12" s="19"/>
    </row>
    <row r="13" spans="3:14" ht="15.75" thickBot="1">
      <c r="C13" s="7"/>
      <c r="D13" s="7"/>
      <c r="E13" s="7"/>
      <c r="F13" s="7"/>
      <c r="G13" s="7"/>
      <c r="H13" s="7"/>
      <c r="I13" s="7"/>
      <c r="J13" s="7"/>
      <c r="K13" s="7"/>
      <c r="L13" s="7"/>
      <c r="M13" s="7"/>
      <c r="N13" s="7"/>
    </row>
    <row r="14" spans="2:19" s="3" customFormat="1" ht="21">
      <c r="B14" s="38"/>
      <c r="C14" s="88" t="s">
        <v>21</v>
      </c>
      <c r="D14" s="39"/>
      <c r="E14" s="39"/>
      <c r="F14" s="39"/>
      <c r="G14" s="39"/>
      <c r="H14" s="39"/>
      <c r="I14" s="39"/>
      <c r="J14" s="39"/>
      <c r="K14" s="39"/>
      <c r="L14" s="39"/>
      <c r="M14" s="39"/>
      <c r="N14" s="39"/>
      <c r="O14" s="40"/>
      <c r="P14" s="41"/>
      <c r="Q14" s="1"/>
      <c r="R14" s="1"/>
      <c r="S14" s="1"/>
    </row>
    <row r="15" spans="2:19" s="3" customFormat="1" ht="15">
      <c r="B15" s="49"/>
      <c r="C15" s="221">
        <f>IF(OR(O7="No",O9="Yes"),"We are sorry, your employee does not qualify for partial tax exemption under ERIS.","")</f>
      </c>
      <c r="D15" s="221"/>
      <c r="E15" s="221"/>
      <c r="F15" s="221"/>
      <c r="G15" s="221"/>
      <c r="H15" s="221"/>
      <c r="I15" s="221"/>
      <c r="J15" s="221"/>
      <c r="K15" s="221"/>
      <c r="L15" s="221"/>
      <c r="M15" s="221"/>
      <c r="N15" s="221"/>
      <c r="O15" s="221"/>
      <c r="P15" s="126"/>
      <c r="Q15" s="1"/>
      <c r="R15" s="1"/>
      <c r="S15" s="1"/>
    </row>
    <row r="16" spans="2:19" s="3" customFormat="1" ht="15">
      <c r="B16" s="49"/>
      <c r="C16" s="178">
        <f>IF(AND(O7="Yes",O9="No"),Q27,"")</f>
      </c>
      <c r="D16" s="178"/>
      <c r="E16" s="178"/>
      <c r="F16" s="178"/>
      <c r="G16" s="178"/>
      <c r="H16" s="178"/>
      <c r="I16" s="178"/>
      <c r="J16" s="178"/>
      <c r="K16" s="178"/>
      <c r="L16" s="178"/>
      <c r="M16" s="178"/>
      <c r="N16" s="178"/>
      <c r="O16" s="178"/>
      <c r="P16" s="126"/>
      <c r="Q16" s="1"/>
      <c r="R16" s="1"/>
      <c r="S16" s="1"/>
    </row>
    <row r="17" spans="2:19" s="3" customFormat="1" ht="15">
      <c r="B17" s="49"/>
      <c r="C17" s="178">
        <f>IF(AND(O7="Yes",O9="No"),Q28,"")</f>
      </c>
      <c r="D17" s="178"/>
      <c r="E17" s="178"/>
      <c r="F17" s="178"/>
      <c r="G17" s="178"/>
      <c r="H17" s="178"/>
      <c r="I17" s="178"/>
      <c r="J17" s="178"/>
      <c r="K17" s="178"/>
      <c r="L17" s="178"/>
      <c r="M17" s="178"/>
      <c r="N17" s="178"/>
      <c r="O17" s="178"/>
      <c r="P17" s="126"/>
      <c r="Q17" s="1"/>
      <c r="R17" s="1"/>
      <c r="S17" s="1"/>
    </row>
    <row r="18" spans="2:19" s="3" customFormat="1" ht="15">
      <c r="B18" s="49"/>
      <c r="C18" s="183"/>
      <c r="D18" s="183"/>
      <c r="E18" s="183"/>
      <c r="F18" s="183"/>
      <c r="G18" s="183"/>
      <c r="H18" s="183"/>
      <c r="I18" s="183"/>
      <c r="J18" s="183"/>
      <c r="K18" s="183"/>
      <c r="L18" s="183"/>
      <c r="M18" s="183"/>
      <c r="N18" s="183"/>
      <c r="O18" s="183"/>
      <c r="P18" s="126"/>
      <c r="Q18" s="1"/>
      <c r="R18" s="1"/>
      <c r="S18" s="1"/>
    </row>
    <row r="19" spans="2:19" s="3" customFormat="1" ht="15">
      <c r="B19" s="49"/>
      <c r="C19" s="160">
        <f>IF(AND(O7="Yes",O9="No"),Q29,"")</f>
      </c>
      <c r="D19" s="160"/>
      <c r="E19" s="160"/>
      <c r="F19" s="160"/>
      <c r="G19" s="160"/>
      <c r="H19" s="160"/>
      <c r="I19" s="160"/>
      <c r="J19" s="160"/>
      <c r="K19" s="160"/>
      <c r="L19" s="160"/>
      <c r="M19" s="160"/>
      <c r="N19" s="160"/>
      <c r="O19" s="160"/>
      <c r="P19" s="126"/>
      <c r="Q19" s="1"/>
      <c r="R19" s="1"/>
      <c r="S19" s="1"/>
    </row>
    <row r="20" spans="2:19" s="3" customFormat="1" ht="15">
      <c r="B20" s="49"/>
      <c r="C20" s="178">
        <f>IF(AND(O7="Yes",O9="No"),Q30,"")</f>
      </c>
      <c r="D20" s="160"/>
      <c r="E20" s="160"/>
      <c r="F20" s="160"/>
      <c r="G20" s="160"/>
      <c r="H20" s="160"/>
      <c r="I20" s="160"/>
      <c r="J20" s="160"/>
      <c r="K20" s="160"/>
      <c r="L20" s="160"/>
      <c r="M20" s="160"/>
      <c r="N20" s="160"/>
      <c r="O20" s="160"/>
      <c r="P20" s="126"/>
      <c r="Q20" s="1"/>
      <c r="R20" s="1"/>
      <c r="S20" s="1"/>
    </row>
    <row r="21" spans="2:19" s="3" customFormat="1" ht="15">
      <c r="B21" s="49"/>
      <c r="C21" s="178">
        <f>IF(AND(O7="Yes",O9="No"),Q31,"")</f>
      </c>
      <c r="D21" s="160"/>
      <c r="E21" s="160"/>
      <c r="F21" s="160"/>
      <c r="G21" s="160"/>
      <c r="H21" s="160"/>
      <c r="I21" s="160"/>
      <c r="J21" s="160"/>
      <c r="K21" s="160"/>
      <c r="L21" s="160"/>
      <c r="M21" s="160"/>
      <c r="N21" s="160"/>
      <c r="O21" s="160"/>
      <c r="P21" s="126"/>
      <c r="Q21" s="1"/>
      <c r="R21" s="1"/>
      <c r="S21" s="1"/>
    </row>
    <row r="22" spans="2:16" ht="15">
      <c r="B22" s="49"/>
      <c r="C22" s="178">
        <f>IF(AND(O7="Yes",O9="No"),Q32,"")</f>
      </c>
      <c r="D22" s="161"/>
      <c r="E22" s="161"/>
      <c r="F22" s="161"/>
      <c r="G22" s="161"/>
      <c r="H22" s="157"/>
      <c r="I22" s="157"/>
      <c r="J22" s="157"/>
      <c r="K22" s="157"/>
      <c r="L22" s="157"/>
      <c r="M22" s="157"/>
      <c r="N22" s="157"/>
      <c r="O22" s="157"/>
      <c r="P22" s="126"/>
    </row>
    <row r="23" spans="2:16" ht="15">
      <c r="B23" s="49"/>
      <c r="C23" s="244"/>
      <c r="D23" s="244"/>
      <c r="E23" s="244"/>
      <c r="F23" s="244"/>
      <c r="G23" s="157"/>
      <c r="H23" s="157"/>
      <c r="I23" s="157"/>
      <c r="J23" s="157"/>
      <c r="K23" s="157"/>
      <c r="L23" s="157"/>
      <c r="M23" s="157"/>
      <c r="N23" s="157"/>
      <c r="O23" s="157"/>
      <c r="P23" s="126"/>
    </row>
    <row r="24" spans="2:16" ht="15">
      <c r="B24" s="49"/>
      <c r="C24" s="178">
        <f>IF(AND(O7="Yes",O9="No"),Q34,"")</f>
      </c>
      <c r="D24" s="161"/>
      <c r="E24" s="161"/>
      <c r="F24" s="161"/>
      <c r="G24" s="161"/>
      <c r="H24" s="157"/>
      <c r="I24" s="157"/>
      <c r="J24" s="157"/>
      <c r="K24" s="157"/>
      <c r="L24" s="157"/>
      <c r="M24" s="157"/>
      <c r="N24" s="157"/>
      <c r="O24" s="157"/>
      <c r="P24" s="126"/>
    </row>
    <row r="25" spans="2:16" ht="15.75" thickBot="1">
      <c r="B25" s="166"/>
      <c r="C25" s="167"/>
      <c r="D25" s="167"/>
      <c r="E25" s="167"/>
      <c r="F25" s="167"/>
      <c r="G25" s="167"/>
      <c r="H25" s="167"/>
      <c r="I25" s="167"/>
      <c r="J25" s="167"/>
      <c r="K25" s="167"/>
      <c r="L25" s="167"/>
      <c r="M25" s="167"/>
      <c r="N25" s="167"/>
      <c r="O25" s="167"/>
      <c r="P25" s="168"/>
    </row>
    <row r="27" spans="17:20" ht="15" hidden="1">
      <c r="Q27" s="160" t="s">
        <v>149</v>
      </c>
      <c r="R27" s="160"/>
      <c r="S27" s="160"/>
      <c r="T27" s="160"/>
    </row>
    <row r="28" spans="17:20" ht="15" hidden="1">
      <c r="Q28" s="160" t="s">
        <v>156</v>
      </c>
      <c r="R28" s="160"/>
      <c r="S28" s="160"/>
      <c r="T28" s="160"/>
    </row>
    <row r="29" spans="17:20" ht="15" hidden="1">
      <c r="Q29" s="160" t="s">
        <v>136</v>
      </c>
      <c r="R29" s="160"/>
      <c r="S29" s="160"/>
      <c r="T29" s="160"/>
    </row>
    <row r="30" spans="17:20" ht="15" hidden="1">
      <c r="Q30" s="160" t="s">
        <v>151</v>
      </c>
      <c r="R30" s="160"/>
      <c r="S30" s="160"/>
      <c r="T30" s="160"/>
    </row>
    <row r="31" spans="17:20" ht="15" hidden="1">
      <c r="Q31" s="160" t="s">
        <v>161</v>
      </c>
      <c r="R31" s="160"/>
      <c r="S31" s="160"/>
      <c r="T31" s="160"/>
    </row>
    <row r="32" spans="17:20" ht="15" hidden="1">
      <c r="Q32" s="160" t="s">
        <v>142</v>
      </c>
      <c r="R32" s="161"/>
      <c r="S32" s="161"/>
      <c r="T32" s="161"/>
    </row>
    <row r="33" spans="17:20" ht="15" hidden="1">
      <c r="Q33" s="244"/>
      <c r="R33" s="244"/>
      <c r="S33" s="244"/>
      <c r="T33" s="244"/>
    </row>
    <row r="34" spans="17:20" ht="15" hidden="1">
      <c r="Q34" s="160" t="s">
        <v>160</v>
      </c>
      <c r="R34" s="161"/>
      <c r="S34" s="161"/>
      <c r="T34" s="161"/>
    </row>
  </sheetData>
  <sheetProtection sheet="1"/>
  <mergeCells count="9">
    <mergeCell ref="E2:K3"/>
    <mergeCell ref="C7:M7"/>
    <mergeCell ref="C8:M8"/>
    <mergeCell ref="C23:F23"/>
    <mergeCell ref="Q33:T33"/>
    <mergeCell ref="C11:M11"/>
    <mergeCell ref="C9:M9"/>
    <mergeCell ref="C10:M10"/>
    <mergeCell ref="C15:O15"/>
  </mergeCells>
  <conditionalFormatting sqref="N7:N11">
    <cfRule type="expression" priority="9" dxfId="131" stopIfTrue="1">
      <formula>#REF!&lt;&gt;""</formula>
    </cfRule>
  </conditionalFormatting>
  <conditionalFormatting sqref="O9">
    <cfRule type="expression" priority="3" dxfId="1" stopIfTrue="1">
      <formula>$O$9&lt;&gt;""</formula>
    </cfRule>
    <cfRule type="expression" priority="4" dxfId="0" stopIfTrue="1">
      <formula>$O$7&lt;&gt;""</formula>
    </cfRule>
  </conditionalFormatting>
  <conditionalFormatting sqref="O7">
    <cfRule type="expression" priority="1" dxfId="1" stopIfTrue="1">
      <formula>$O$7&lt;&gt;""</formula>
    </cfRule>
    <cfRule type="expression" priority="2" dxfId="0" stopIfTrue="1">
      <formula>$O$7=""</formula>
    </cfRule>
  </conditionalFormatting>
  <dataValidations count="2">
    <dataValidation type="list" allowBlank="1" showInputMessage="1" showErrorMessage="1" error="Please select ESOP or ESOW." sqref="O7 O9">
      <formula1>"Yes, No"</formula1>
    </dataValidation>
    <dataValidation type="list" allowBlank="1" showInputMessage="1" showErrorMessage="1" sqref="O14">
      <formula1>"Yes,No"</formula1>
    </dataValidation>
  </dataValidations>
  <printOptions horizontalCentered="1" verticalCentered="1"/>
  <pageMargins left="0.7086614173228347" right="0.1968503937007874" top="0.31496062992125984" bottom="0.4330708661417323" header="0.1968503937007874" footer="0.31496062992125984"/>
  <pageSetup blackAndWhite="1" horizontalDpi="600" verticalDpi="600" orientation="portrait" paperSize="9" scale="65" r:id="rId2"/>
  <legacyDrawing r:id="rId1"/>
</worksheet>
</file>

<file path=xl/worksheets/sheet2.xml><?xml version="1.0" encoding="utf-8"?>
<worksheet xmlns="http://schemas.openxmlformats.org/spreadsheetml/2006/main" xmlns:r="http://schemas.openxmlformats.org/officeDocument/2006/relationships">
  <sheetPr codeName="Sheet2"/>
  <dimension ref="B2:U83"/>
  <sheetViews>
    <sheetView showGridLines="0" zoomScale="85" zoomScaleNormal="85" zoomScalePageLayoutView="0" workbookViewId="0" topLeftCell="A24">
      <selection activeCell="O50" sqref="O50"/>
    </sheetView>
  </sheetViews>
  <sheetFormatPr defaultColWidth="9.140625" defaultRowHeight="12.75"/>
  <cols>
    <col min="1" max="1" width="0.9921875" style="1" customWidth="1"/>
    <col min="2" max="2" width="7.7109375" style="2" customWidth="1"/>
    <col min="3" max="3" width="9.28125" style="3" customWidth="1"/>
    <col min="4" max="4" width="16.28125" style="3" customWidth="1"/>
    <col min="5" max="8" width="11.00390625" style="3" customWidth="1"/>
    <col min="9" max="9" width="3.57421875" style="3" customWidth="1"/>
    <col min="10" max="12" width="11.00390625" style="3" customWidth="1"/>
    <col min="13" max="13" width="7.140625" style="3" customWidth="1"/>
    <col min="14" max="14" width="8.00390625" style="3" customWidth="1"/>
    <col min="15" max="15" width="13.00390625" style="4" customWidth="1"/>
    <col min="16" max="16" width="9.8515625" style="1" customWidth="1"/>
    <col min="17" max="17" width="14.7109375" style="1" bestFit="1" customWidth="1"/>
    <col min="18" max="18" width="7.8515625" style="1" bestFit="1" customWidth="1"/>
    <col min="19" max="19" width="4.00390625" style="1" customWidth="1"/>
    <col min="20" max="20" width="16.8515625" style="1" customWidth="1"/>
    <col min="21" max="16384" width="9.140625" style="1" customWidth="1"/>
  </cols>
  <sheetData>
    <row r="1" ht="9.75" customHeight="1" thickBot="1"/>
    <row r="2" spans="2:16" ht="29.25" customHeight="1">
      <c r="B2" s="194" t="s">
        <v>44</v>
      </c>
      <c r="C2" s="195"/>
      <c r="D2" s="195"/>
      <c r="E2" s="195"/>
      <c r="F2" s="195"/>
      <c r="G2" s="195"/>
      <c r="H2" s="195"/>
      <c r="I2" s="195"/>
      <c r="J2" s="195"/>
      <c r="K2" s="195"/>
      <c r="L2" s="195"/>
      <c r="M2" s="195"/>
      <c r="N2" s="195"/>
      <c r="O2" s="195"/>
      <c r="P2" s="196"/>
    </row>
    <row r="3" spans="2:16" ht="32.25" customHeight="1" thickBot="1">
      <c r="B3" s="197"/>
      <c r="C3" s="198"/>
      <c r="D3" s="198"/>
      <c r="E3" s="198"/>
      <c r="F3" s="198"/>
      <c r="G3" s="198"/>
      <c r="H3" s="198"/>
      <c r="I3" s="198"/>
      <c r="J3" s="198"/>
      <c r="K3" s="198"/>
      <c r="L3" s="198"/>
      <c r="M3" s="198"/>
      <c r="N3" s="198"/>
      <c r="O3" s="198"/>
      <c r="P3" s="199"/>
    </row>
    <row r="4" ht="15.75" thickBot="1"/>
    <row r="5" spans="2:16" ht="21">
      <c r="B5" s="8"/>
      <c r="C5" s="89" t="s">
        <v>14</v>
      </c>
      <c r="D5" s="9"/>
      <c r="E5" s="9"/>
      <c r="F5" s="9"/>
      <c r="G5" s="9"/>
      <c r="H5" s="9"/>
      <c r="I5" s="9"/>
      <c r="J5" s="9"/>
      <c r="K5" s="9"/>
      <c r="L5" s="9"/>
      <c r="M5" s="9"/>
      <c r="N5" s="9"/>
      <c r="O5" s="10"/>
      <c r="P5" s="11"/>
    </row>
    <row r="6" spans="2:16" ht="15">
      <c r="B6" s="12"/>
      <c r="C6" s="208" t="s">
        <v>0</v>
      </c>
      <c r="D6" s="208"/>
      <c r="E6" s="208"/>
      <c r="F6" s="208"/>
      <c r="G6" s="208"/>
      <c r="H6" s="208"/>
      <c r="I6" s="208"/>
      <c r="J6" s="208"/>
      <c r="K6" s="208"/>
      <c r="L6" s="208"/>
      <c r="M6" s="208"/>
      <c r="N6" s="13"/>
      <c r="O6" s="82" t="s">
        <v>1</v>
      </c>
      <c r="P6" s="15"/>
    </row>
    <row r="7" spans="2:16" ht="15.75" thickBot="1">
      <c r="B7" s="16"/>
      <c r="C7" s="17"/>
      <c r="D7" s="17"/>
      <c r="E7" s="17"/>
      <c r="F7" s="17"/>
      <c r="G7" s="17"/>
      <c r="H7" s="17"/>
      <c r="I7" s="17"/>
      <c r="J7" s="17"/>
      <c r="K7" s="17"/>
      <c r="L7" s="17"/>
      <c r="M7" s="17"/>
      <c r="N7" s="17"/>
      <c r="O7" s="18"/>
      <c r="P7" s="19"/>
    </row>
    <row r="8" ht="15.75" thickBot="1"/>
    <row r="9" spans="2:16" ht="21">
      <c r="B9" s="8"/>
      <c r="C9" s="89" t="s">
        <v>15</v>
      </c>
      <c r="D9" s="9"/>
      <c r="E9" s="9"/>
      <c r="F9" s="9"/>
      <c r="G9" s="9"/>
      <c r="H9" s="9"/>
      <c r="I9" s="9"/>
      <c r="J9" s="9"/>
      <c r="K9" s="9"/>
      <c r="L9" s="9"/>
      <c r="M9" s="9"/>
      <c r="N9" s="9"/>
      <c r="O9" s="10"/>
      <c r="P9" s="11"/>
    </row>
    <row r="10" spans="2:16" ht="15">
      <c r="B10" s="12"/>
      <c r="C10" s="208" t="s">
        <v>8</v>
      </c>
      <c r="D10" s="208"/>
      <c r="E10" s="208"/>
      <c r="F10" s="208"/>
      <c r="G10" s="208"/>
      <c r="H10" s="208"/>
      <c r="I10" s="208"/>
      <c r="J10" s="208"/>
      <c r="K10" s="208"/>
      <c r="L10" s="208"/>
      <c r="M10" s="208"/>
      <c r="N10" s="13"/>
      <c r="O10" s="83" t="s">
        <v>47</v>
      </c>
      <c r="P10" s="15"/>
    </row>
    <row r="11" spans="2:16" ht="15">
      <c r="B11" s="193">
        <f>IF(O10="No","T","")</f>
      </c>
      <c r="C11" s="209" t="str">
        <f>IF(O10="No",U77&amp;" You do not have to proceed to the steps below."," ")</f>
        <v> </v>
      </c>
      <c r="D11" s="209"/>
      <c r="E11" s="209"/>
      <c r="F11" s="209"/>
      <c r="G11" s="209"/>
      <c r="H11" s="209"/>
      <c r="I11" s="209"/>
      <c r="J11" s="209"/>
      <c r="K11" s="209"/>
      <c r="L11" s="209"/>
      <c r="M11" s="209"/>
      <c r="N11" s="80"/>
      <c r="O11" s="14"/>
      <c r="P11" s="15"/>
    </row>
    <row r="12" spans="2:16" ht="15">
      <c r="B12" s="193"/>
      <c r="C12" s="209"/>
      <c r="D12" s="209"/>
      <c r="E12" s="209"/>
      <c r="F12" s="209"/>
      <c r="G12" s="209"/>
      <c r="H12" s="209"/>
      <c r="I12" s="209"/>
      <c r="J12" s="209"/>
      <c r="K12" s="209"/>
      <c r="L12" s="209"/>
      <c r="M12" s="209"/>
      <c r="N12" s="80"/>
      <c r="O12" s="14"/>
      <c r="P12" s="15"/>
    </row>
    <row r="13" spans="2:16" s="2" customFormat="1" ht="15.75" thickBot="1">
      <c r="B13" s="16"/>
      <c r="C13" s="17"/>
      <c r="D13" s="17"/>
      <c r="E13" s="17"/>
      <c r="F13" s="17"/>
      <c r="G13" s="17"/>
      <c r="H13" s="17"/>
      <c r="I13" s="17"/>
      <c r="J13" s="17"/>
      <c r="K13" s="17"/>
      <c r="L13" s="17"/>
      <c r="M13" s="17"/>
      <c r="N13" s="17"/>
      <c r="O13" s="18"/>
      <c r="P13" s="19"/>
    </row>
    <row r="14" spans="3:15" s="2" customFormat="1" ht="15.75" thickBot="1">
      <c r="C14" s="6"/>
      <c r="D14" s="6"/>
      <c r="E14" s="6"/>
      <c r="F14" s="6"/>
      <c r="G14" s="6"/>
      <c r="H14" s="6"/>
      <c r="I14" s="6"/>
      <c r="J14" s="6"/>
      <c r="K14" s="6"/>
      <c r="L14" s="6"/>
      <c r="M14" s="6"/>
      <c r="N14" s="6"/>
      <c r="O14" s="5"/>
    </row>
    <row r="15" spans="2:16" s="2" customFormat="1" ht="21">
      <c r="B15" s="8"/>
      <c r="C15" s="89" t="s">
        <v>16</v>
      </c>
      <c r="D15" s="9"/>
      <c r="E15" s="9"/>
      <c r="F15" s="9"/>
      <c r="G15" s="9"/>
      <c r="H15" s="9"/>
      <c r="I15" s="9"/>
      <c r="J15" s="9"/>
      <c r="K15" s="9"/>
      <c r="L15" s="9"/>
      <c r="M15" s="9"/>
      <c r="N15" s="9"/>
      <c r="O15" s="10"/>
      <c r="P15" s="11"/>
    </row>
    <row r="16" spans="2:16" ht="15">
      <c r="B16" s="12"/>
      <c r="C16" s="208" t="s">
        <v>9</v>
      </c>
      <c r="D16" s="208"/>
      <c r="E16" s="208"/>
      <c r="F16" s="208"/>
      <c r="G16" s="208"/>
      <c r="H16" s="208"/>
      <c r="I16" s="208"/>
      <c r="J16" s="208"/>
      <c r="K16" s="208"/>
      <c r="L16" s="208"/>
      <c r="M16" s="208"/>
      <c r="N16" s="13"/>
      <c r="O16" s="84">
        <v>39085</v>
      </c>
      <c r="P16" s="15"/>
    </row>
    <row r="17" spans="2:16" ht="15" customHeight="1">
      <c r="B17" s="188">
        <f>IF(OR(AND(O6="ESOP",O16&gt;=36678),AND(O6="ESOW",O16&gt;=37257),AND(O16="")),"","T")</f>
      </c>
      <c r="C17" s="209">
        <f>IF(OR(AND(O6="ESOP",O16&gt;=36678),AND(O6="ESOW",O16&gt;=37257),AND(O16="")),"",U77&amp;" You do not have to proceed to the steps below.")</f>
      </c>
      <c r="D17" s="209"/>
      <c r="E17" s="209"/>
      <c r="F17" s="209"/>
      <c r="G17" s="209"/>
      <c r="H17" s="209"/>
      <c r="I17" s="209"/>
      <c r="J17" s="209"/>
      <c r="K17" s="209"/>
      <c r="L17" s="209"/>
      <c r="M17" s="209"/>
      <c r="N17" s="80"/>
      <c r="O17" s="14"/>
      <c r="P17" s="15"/>
    </row>
    <row r="18" spans="2:16" ht="15" customHeight="1">
      <c r="B18" s="188"/>
      <c r="C18" s="209"/>
      <c r="D18" s="209"/>
      <c r="E18" s="209"/>
      <c r="F18" s="209"/>
      <c r="G18" s="209"/>
      <c r="H18" s="209"/>
      <c r="I18" s="209"/>
      <c r="J18" s="209"/>
      <c r="K18" s="209"/>
      <c r="L18" s="209"/>
      <c r="M18" s="209"/>
      <c r="N18" s="80"/>
      <c r="O18" s="14"/>
      <c r="P18" s="15"/>
    </row>
    <row r="19" spans="2:16" ht="15.75" customHeight="1" thickBot="1">
      <c r="B19" s="16"/>
      <c r="C19" s="21"/>
      <c r="D19" s="21"/>
      <c r="E19" s="21"/>
      <c r="F19" s="21"/>
      <c r="G19" s="21"/>
      <c r="H19" s="21"/>
      <c r="I19" s="21"/>
      <c r="J19" s="21"/>
      <c r="K19" s="21"/>
      <c r="L19" s="21"/>
      <c r="M19" s="21"/>
      <c r="N19" s="21"/>
      <c r="O19" s="18"/>
      <c r="P19" s="19"/>
    </row>
    <row r="20" spans="3:14" ht="15.75" thickBot="1">
      <c r="C20" s="7"/>
      <c r="D20" s="7"/>
      <c r="E20" s="7"/>
      <c r="F20" s="7"/>
      <c r="G20" s="7"/>
      <c r="H20" s="7"/>
      <c r="I20" s="7"/>
      <c r="J20" s="7"/>
      <c r="K20" s="7"/>
      <c r="L20" s="7"/>
      <c r="M20" s="7"/>
      <c r="N20" s="7"/>
    </row>
    <row r="21" spans="2:16" ht="21">
      <c r="B21" s="8"/>
      <c r="C21" s="89" t="s">
        <v>17</v>
      </c>
      <c r="D21" s="9"/>
      <c r="E21" s="9"/>
      <c r="F21" s="9"/>
      <c r="G21" s="9"/>
      <c r="H21" s="9"/>
      <c r="I21" s="9"/>
      <c r="J21" s="9"/>
      <c r="K21" s="9"/>
      <c r="L21" s="9"/>
      <c r="M21" s="9"/>
      <c r="N21" s="9"/>
      <c r="O21" s="10"/>
      <c r="P21" s="11"/>
    </row>
    <row r="22" spans="2:16" ht="15">
      <c r="B22" s="12"/>
      <c r="C22" s="208" t="s">
        <v>46</v>
      </c>
      <c r="D22" s="208"/>
      <c r="E22" s="208"/>
      <c r="F22" s="208"/>
      <c r="G22" s="208"/>
      <c r="H22" s="208"/>
      <c r="I22" s="208"/>
      <c r="J22" s="208"/>
      <c r="K22" s="208"/>
      <c r="L22" s="208"/>
      <c r="M22" s="208"/>
      <c r="N22" s="13"/>
      <c r="O22" s="84">
        <v>38426</v>
      </c>
      <c r="P22" s="15"/>
    </row>
    <row r="23" spans="2:16" ht="15" hidden="1">
      <c r="B23" s="12"/>
      <c r="C23" s="211" t="s">
        <v>10</v>
      </c>
      <c r="D23" s="211"/>
      <c r="E23" s="211"/>
      <c r="F23" s="211"/>
      <c r="G23" s="211"/>
      <c r="H23" s="211"/>
      <c r="I23" s="211"/>
      <c r="J23" s="211"/>
      <c r="K23" s="211"/>
      <c r="L23" s="211"/>
      <c r="M23" s="211"/>
      <c r="N23" s="211"/>
      <c r="O23" s="81" t="str">
        <f>IF((O16-O22)/365&lt;=3,"Yes","No")</f>
        <v>Yes</v>
      </c>
      <c r="P23" s="15"/>
    </row>
    <row r="24" spans="2:16" ht="15.75" thickBot="1">
      <c r="B24" s="16"/>
      <c r="C24" s="17"/>
      <c r="D24" s="17"/>
      <c r="E24" s="17"/>
      <c r="F24" s="17"/>
      <c r="G24" s="17"/>
      <c r="H24" s="17"/>
      <c r="I24" s="17"/>
      <c r="J24" s="17"/>
      <c r="K24" s="17"/>
      <c r="L24" s="17"/>
      <c r="M24" s="17"/>
      <c r="N24" s="17"/>
      <c r="O24" s="24"/>
      <c r="P24" s="19"/>
    </row>
    <row r="25" ht="15.75" thickBot="1">
      <c r="O25" s="1"/>
    </row>
    <row r="26" spans="2:16" ht="21">
      <c r="B26" s="8"/>
      <c r="C26" s="89" t="s">
        <v>18</v>
      </c>
      <c r="D26" s="9"/>
      <c r="E26" s="9"/>
      <c r="F26" s="9"/>
      <c r="G26" s="9"/>
      <c r="H26" s="9"/>
      <c r="I26" s="9"/>
      <c r="J26" s="9"/>
      <c r="K26" s="9"/>
      <c r="L26" s="9"/>
      <c r="M26" s="9"/>
      <c r="N26" s="9"/>
      <c r="O26" s="10"/>
      <c r="P26" s="11"/>
    </row>
    <row r="27" spans="2:16" ht="15">
      <c r="B27" s="12"/>
      <c r="C27" s="208" t="s">
        <v>4</v>
      </c>
      <c r="D27" s="208"/>
      <c r="E27" s="208"/>
      <c r="F27" s="208"/>
      <c r="G27" s="208"/>
      <c r="H27" s="208"/>
      <c r="I27" s="208"/>
      <c r="J27" s="208"/>
      <c r="K27" s="208"/>
      <c r="L27" s="208"/>
      <c r="M27" s="208"/>
      <c r="N27" s="13"/>
      <c r="O27" s="84">
        <v>39828</v>
      </c>
      <c r="P27" s="15"/>
    </row>
    <row r="28" spans="2:16" ht="9" customHeight="1">
      <c r="B28" s="12"/>
      <c r="C28" s="13"/>
      <c r="D28" s="13"/>
      <c r="E28" s="13"/>
      <c r="F28" s="13"/>
      <c r="G28" s="13"/>
      <c r="H28" s="13"/>
      <c r="I28" s="13"/>
      <c r="J28" s="13"/>
      <c r="K28" s="13"/>
      <c r="L28" s="13"/>
      <c r="M28" s="13"/>
      <c r="N28" s="13"/>
      <c r="O28" s="29"/>
      <c r="P28" s="15"/>
    </row>
    <row r="29" spans="2:16" ht="15">
      <c r="B29" s="12"/>
      <c r="C29" s="208" t="s">
        <v>2</v>
      </c>
      <c r="D29" s="208"/>
      <c r="E29" s="208"/>
      <c r="F29" s="208"/>
      <c r="G29" s="208"/>
      <c r="H29" s="208"/>
      <c r="I29" s="208"/>
      <c r="J29" s="208"/>
      <c r="K29" s="208"/>
      <c r="L29" s="208"/>
      <c r="M29" s="208"/>
      <c r="N29" s="13"/>
      <c r="O29" s="85">
        <v>1</v>
      </c>
      <c r="P29" s="27"/>
    </row>
    <row r="30" spans="2:16" ht="9" customHeight="1">
      <c r="B30" s="12"/>
      <c r="C30" s="13"/>
      <c r="D30" s="13"/>
      <c r="E30" s="13"/>
      <c r="F30" s="13"/>
      <c r="G30" s="13"/>
      <c r="H30" s="13"/>
      <c r="I30" s="13"/>
      <c r="J30" s="13"/>
      <c r="K30" s="13"/>
      <c r="L30" s="13"/>
      <c r="M30" s="13"/>
      <c r="N30" s="13"/>
      <c r="O30" s="28"/>
      <c r="P30" s="27"/>
    </row>
    <row r="31" spans="2:16" ht="15">
      <c r="B31" s="12"/>
      <c r="C31" s="208" t="s">
        <v>3</v>
      </c>
      <c r="D31" s="208"/>
      <c r="E31" s="208"/>
      <c r="F31" s="208"/>
      <c r="G31" s="208"/>
      <c r="H31" s="208"/>
      <c r="I31" s="208"/>
      <c r="J31" s="208"/>
      <c r="K31" s="208"/>
      <c r="L31" s="208"/>
      <c r="M31" s="208"/>
      <c r="N31" s="13"/>
      <c r="O31" s="85">
        <v>1</v>
      </c>
      <c r="P31" s="27"/>
    </row>
    <row r="32" spans="2:16" ht="9" customHeight="1">
      <c r="B32" s="12"/>
      <c r="C32" s="13"/>
      <c r="D32" s="13"/>
      <c r="E32" s="13"/>
      <c r="F32" s="13"/>
      <c r="G32" s="13"/>
      <c r="H32" s="13"/>
      <c r="I32" s="13"/>
      <c r="J32" s="13"/>
      <c r="K32" s="13"/>
      <c r="L32" s="13"/>
      <c r="M32" s="13"/>
      <c r="N32" s="13"/>
      <c r="O32" s="28"/>
      <c r="P32" s="27"/>
    </row>
    <row r="33" spans="2:16" ht="15">
      <c r="B33" s="190">
        <f>IF(OR(AND(O6="ESOP",O31-O29=0,YEARFRAC(O27,O16)&gt;=1),AND(O6="ESOP",O31-O29&lt;0,YEARFRAC(O27,O16)&gt;=1),AND(O6="ESOP",O31-O29&gt;0,YEARFRAC(O27,O16)&gt;=2),AND(O6="ESOW",O31-O29=0,YEARFRAC(O27,O16)&gt;=0.5),AND(O6="ESOW",O31-O29&lt;0,YEARFRAC(O27,O16)&gt;=0.5),AND(O6="ESOW",O31-O29&gt;0,YEARFRAC(O27,O16)&gt;=1),OR(O16="",O27="",O29="",O31=""))=TRUE,"","T")</f>
      </c>
      <c r="C33" s="210">
        <f>IF(OR(AND(O6="ESOP",O31-O29=0,YEARFRAC(O27,O16)&gt;=1),AND(O6="ESOP",O31-O29&lt;0,YEARFRAC(O27,O16)&gt;=1),AND(O6="ESOP",O31-O29&gt;0,YEARFRAC(O27,O16)&gt;=2),AND(O6="ESOW",O31-O29=0,YEARFRAC(O27,O16)&gt;=0.5),AND(O6="ESOW",O31-O29&lt;0,YEARFRAC(O27,O16)&gt;=0.5),AND(O6="ESOW",O31-O29&gt;0,YEARFRAC(O27,O16)&gt;=1),OR(O16="",O27="",O29="",O31=""))=TRUE,"",U77&amp;" You do not have to proceed to the steps below.")</f>
      </c>
      <c r="D33" s="210"/>
      <c r="E33" s="210"/>
      <c r="F33" s="210"/>
      <c r="G33" s="210"/>
      <c r="H33" s="210"/>
      <c r="I33" s="210"/>
      <c r="J33" s="210"/>
      <c r="K33" s="210"/>
      <c r="L33" s="210"/>
      <c r="M33" s="210"/>
      <c r="N33" s="210"/>
      <c r="O33" s="37"/>
      <c r="P33" s="15"/>
    </row>
    <row r="34" spans="2:16" ht="15">
      <c r="B34" s="190"/>
      <c r="C34" s="210"/>
      <c r="D34" s="210"/>
      <c r="E34" s="210"/>
      <c r="F34" s="210"/>
      <c r="G34" s="210"/>
      <c r="H34" s="210"/>
      <c r="I34" s="210"/>
      <c r="J34" s="210"/>
      <c r="K34" s="210"/>
      <c r="L34" s="210"/>
      <c r="M34" s="210"/>
      <c r="N34" s="210"/>
      <c r="O34" s="14"/>
      <c r="P34" s="15"/>
    </row>
    <row r="35" spans="2:16" ht="15.75" thickBot="1">
      <c r="B35" s="16"/>
      <c r="C35" s="17"/>
      <c r="D35" s="17"/>
      <c r="E35" s="17"/>
      <c r="F35" s="17"/>
      <c r="G35" s="17"/>
      <c r="H35" s="17"/>
      <c r="I35" s="17"/>
      <c r="J35" s="17"/>
      <c r="K35" s="17"/>
      <c r="L35" s="17"/>
      <c r="M35" s="17"/>
      <c r="N35" s="17"/>
      <c r="O35" s="18"/>
      <c r="P35" s="19"/>
    </row>
    <row r="36" ht="15.75" thickBot="1"/>
    <row r="37" spans="2:16" ht="21">
      <c r="B37" s="8"/>
      <c r="C37" s="89" t="s">
        <v>20</v>
      </c>
      <c r="D37" s="9"/>
      <c r="E37" s="9"/>
      <c r="F37" s="9"/>
      <c r="G37" s="9"/>
      <c r="H37" s="9"/>
      <c r="I37" s="9"/>
      <c r="J37" s="9"/>
      <c r="K37" s="9"/>
      <c r="L37" s="9"/>
      <c r="M37" s="9"/>
      <c r="N37" s="9"/>
      <c r="O37" s="10"/>
      <c r="P37" s="11"/>
    </row>
    <row r="38" spans="2:16" ht="15">
      <c r="B38" s="12" t="s">
        <v>66</v>
      </c>
      <c r="C38" s="208" t="s">
        <v>49</v>
      </c>
      <c r="D38" s="208"/>
      <c r="E38" s="208"/>
      <c r="F38" s="208"/>
      <c r="G38" s="208"/>
      <c r="H38" s="208"/>
      <c r="I38" s="208"/>
      <c r="J38" s="208"/>
      <c r="K38" s="208"/>
      <c r="L38" s="208"/>
      <c r="M38" s="208"/>
      <c r="N38" s="13"/>
      <c r="O38" s="83" t="s">
        <v>47</v>
      </c>
      <c r="P38" s="15"/>
    </row>
    <row r="39" spans="2:16" ht="9" customHeight="1">
      <c r="B39" s="12"/>
      <c r="C39" s="13"/>
      <c r="D39" s="13"/>
      <c r="E39" s="13"/>
      <c r="F39" s="13"/>
      <c r="G39" s="13"/>
      <c r="H39" s="13"/>
      <c r="I39" s="13"/>
      <c r="J39" s="13"/>
      <c r="K39" s="13"/>
      <c r="L39" s="13"/>
      <c r="M39" s="13"/>
      <c r="N39" s="13"/>
      <c r="O39" s="36"/>
      <c r="P39" s="15"/>
    </row>
    <row r="40" spans="2:16" ht="30.75" customHeight="1">
      <c r="B40" s="12" t="s">
        <v>67</v>
      </c>
      <c r="C40" s="189" t="s">
        <v>50</v>
      </c>
      <c r="D40" s="189"/>
      <c r="E40" s="189"/>
      <c r="F40" s="189"/>
      <c r="G40" s="189"/>
      <c r="H40" s="189"/>
      <c r="I40" s="189"/>
      <c r="J40" s="189"/>
      <c r="K40" s="189"/>
      <c r="L40" s="189"/>
      <c r="M40" s="189"/>
      <c r="N40" s="80"/>
      <c r="O40" s="86" t="s">
        <v>48</v>
      </c>
      <c r="P40" s="15"/>
    </row>
    <row r="41" spans="2:16" ht="9" customHeight="1">
      <c r="B41" s="12"/>
      <c r="C41" s="13"/>
      <c r="D41" s="13"/>
      <c r="E41" s="13"/>
      <c r="F41" s="13"/>
      <c r="G41" s="13"/>
      <c r="H41" s="13"/>
      <c r="I41" s="13"/>
      <c r="J41" s="13"/>
      <c r="K41" s="13"/>
      <c r="L41" s="13"/>
      <c r="M41" s="13"/>
      <c r="N41" s="13"/>
      <c r="O41" s="36"/>
      <c r="P41" s="15"/>
    </row>
    <row r="42" spans="2:16" ht="15">
      <c r="B42" s="12" t="s">
        <v>68</v>
      </c>
      <c r="C42" s="208" t="s">
        <v>52</v>
      </c>
      <c r="D42" s="208"/>
      <c r="E42" s="208"/>
      <c r="F42" s="208"/>
      <c r="G42" s="208"/>
      <c r="H42" s="208"/>
      <c r="I42" s="208"/>
      <c r="J42" s="208"/>
      <c r="K42" s="208"/>
      <c r="L42" s="208"/>
      <c r="M42" s="208"/>
      <c r="N42" s="13"/>
      <c r="O42" s="83">
        <v>10</v>
      </c>
      <c r="P42" s="15"/>
    </row>
    <row r="43" spans="2:16" ht="9" customHeight="1">
      <c r="B43" s="12"/>
      <c r="C43" s="13"/>
      <c r="D43" s="13"/>
      <c r="E43" s="13"/>
      <c r="F43" s="13"/>
      <c r="G43" s="13"/>
      <c r="H43" s="13"/>
      <c r="I43" s="13"/>
      <c r="J43" s="13"/>
      <c r="K43" s="13"/>
      <c r="L43" s="13"/>
      <c r="M43" s="13"/>
      <c r="N43" s="13"/>
      <c r="O43" s="36"/>
      <c r="P43" s="15"/>
    </row>
    <row r="44" spans="2:16" ht="15" customHeight="1">
      <c r="B44" s="12" t="s">
        <v>69</v>
      </c>
      <c r="C44" s="208" t="s">
        <v>53</v>
      </c>
      <c r="D44" s="208"/>
      <c r="E44" s="208"/>
      <c r="F44" s="208"/>
      <c r="G44" s="208"/>
      <c r="H44" s="208"/>
      <c r="I44" s="208"/>
      <c r="J44" s="208"/>
      <c r="K44" s="208"/>
      <c r="L44" s="208"/>
      <c r="M44" s="208"/>
      <c r="N44" s="13"/>
      <c r="O44" s="83">
        <v>30</v>
      </c>
      <c r="P44" s="15"/>
    </row>
    <row r="45" spans="2:16" ht="9" customHeight="1">
      <c r="B45" s="12"/>
      <c r="C45" s="13"/>
      <c r="D45" s="13"/>
      <c r="E45" s="13"/>
      <c r="F45" s="13"/>
      <c r="G45" s="13"/>
      <c r="H45" s="13"/>
      <c r="I45" s="13"/>
      <c r="J45" s="13"/>
      <c r="K45" s="13"/>
      <c r="L45" s="13"/>
      <c r="M45" s="13"/>
      <c r="N45" s="13"/>
      <c r="O45" s="36"/>
      <c r="P45" s="15"/>
    </row>
    <row r="46" spans="2:16" ht="30.75" customHeight="1" hidden="1">
      <c r="B46" s="12"/>
      <c r="C46" s="208" t="s">
        <v>51</v>
      </c>
      <c r="D46" s="208"/>
      <c r="E46" s="208"/>
      <c r="F46" s="208"/>
      <c r="G46" s="208"/>
      <c r="H46" s="208"/>
      <c r="I46" s="208"/>
      <c r="J46" s="208"/>
      <c r="K46" s="208"/>
      <c r="L46" s="208"/>
      <c r="M46" s="208"/>
      <c r="N46" s="13"/>
      <c r="O46" s="77"/>
      <c r="P46" s="15"/>
    </row>
    <row r="47" spans="2:16" ht="9" customHeight="1" hidden="1">
      <c r="B47" s="12"/>
      <c r="C47" s="13"/>
      <c r="D47" s="13"/>
      <c r="E47" s="13"/>
      <c r="F47" s="13"/>
      <c r="G47" s="13"/>
      <c r="H47" s="13"/>
      <c r="I47" s="13"/>
      <c r="J47" s="13"/>
      <c r="K47" s="13"/>
      <c r="L47" s="13"/>
      <c r="M47" s="13"/>
      <c r="N47" s="13"/>
      <c r="O47" s="36"/>
      <c r="P47" s="15"/>
    </row>
    <row r="48" spans="2:16" ht="15">
      <c r="B48" s="12" t="s">
        <v>70</v>
      </c>
      <c r="C48" s="208" t="s">
        <v>54</v>
      </c>
      <c r="D48" s="208"/>
      <c r="E48" s="208"/>
      <c r="F48" s="208"/>
      <c r="G48" s="208"/>
      <c r="H48" s="208"/>
      <c r="I48" s="208"/>
      <c r="J48" s="208"/>
      <c r="K48" s="208"/>
      <c r="L48" s="208"/>
      <c r="M48" s="208"/>
      <c r="N48" s="13"/>
      <c r="O48" s="83" t="s">
        <v>48</v>
      </c>
      <c r="P48" s="15"/>
    </row>
    <row r="49" spans="2:16" ht="9" customHeight="1">
      <c r="B49" s="12"/>
      <c r="C49" s="13"/>
      <c r="D49" s="13"/>
      <c r="E49" s="13"/>
      <c r="F49" s="13"/>
      <c r="G49" s="13"/>
      <c r="H49" s="13"/>
      <c r="I49" s="13"/>
      <c r="J49" s="13"/>
      <c r="K49" s="13"/>
      <c r="L49" s="13"/>
      <c r="M49" s="13"/>
      <c r="N49" s="13"/>
      <c r="O49" s="36"/>
      <c r="P49" s="15"/>
    </row>
    <row r="50" spans="2:16" ht="15.75" customHeight="1">
      <c r="B50" s="12" t="s">
        <v>71</v>
      </c>
      <c r="C50" s="208" t="s">
        <v>55</v>
      </c>
      <c r="D50" s="208"/>
      <c r="E50" s="208"/>
      <c r="F50" s="208"/>
      <c r="G50" s="208"/>
      <c r="H50" s="208"/>
      <c r="I50" s="208"/>
      <c r="J50" s="208"/>
      <c r="K50" s="208"/>
      <c r="L50" s="208"/>
      <c r="M50" s="208"/>
      <c r="N50" s="13"/>
      <c r="O50" s="86"/>
      <c r="P50" s="15"/>
    </row>
    <row r="51" spans="2:16" ht="9" customHeight="1">
      <c r="B51" s="12"/>
      <c r="C51" s="13"/>
      <c r="D51" s="13"/>
      <c r="E51" s="13"/>
      <c r="F51" s="13"/>
      <c r="G51" s="13"/>
      <c r="H51" s="13"/>
      <c r="I51" s="13"/>
      <c r="J51" s="13"/>
      <c r="K51" s="13"/>
      <c r="L51" s="13"/>
      <c r="M51" s="13"/>
      <c r="N51" s="13"/>
      <c r="O51" s="36"/>
      <c r="P51" s="15"/>
    </row>
    <row r="52" spans="2:16" ht="15">
      <c r="B52" s="12" t="s">
        <v>72</v>
      </c>
      <c r="C52" s="208" t="s">
        <v>41</v>
      </c>
      <c r="D52" s="208"/>
      <c r="E52" s="208"/>
      <c r="F52" s="208"/>
      <c r="G52" s="208"/>
      <c r="H52" s="208"/>
      <c r="I52" s="208"/>
      <c r="J52" s="208"/>
      <c r="K52" s="208"/>
      <c r="L52" s="208"/>
      <c r="M52" s="208"/>
      <c r="N52" s="13"/>
      <c r="O52" s="83"/>
      <c r="P52" s="15"/>
    </row>
    <row r="53" spans="2:16" ht="9" customHeight="1">
      <c r="B53" s="12"/>
      <c r="C53" s="13"/>
      <c r="D53" s="13"/>
      <c r="E53" s="13"/>
      <c r="F53" s="13"/>
      <c r="G53" s="13"/>
      <c r="H53" s="13"/>
      <c r="I53" s="13"/>
      <c r="J53" s="13"/>
      <c r="K53" s="13"/>
      <c r="L53" s="13"/>
      <c r="M53" s="13"/>
      <c r="N53" s="13"/>
      <c r="O53" s="36"/>
      <c r="P53" s="15"/>
    </row>
    <row r="54" spans="2:16" ht="26.25" customHeight="1">
      <c r="B54" s="12" t="s">
        <v>73</v>
      </c>
      <c r="C54" s="215" t="s">
        <v>56</v>
      </c>
      <c r="D54" s="215"/>
      <c r="E54" s="215"/>
      <c r="F54" s="215"/>
      <c r="G54" s="215"/>
      <c r="H54" s="215"/>
      <c r="I54" s="215"/>
      <c r="J54" s="215"/>
      <c r="K54" s="215"/>
      <c r="L54" s="215"/>
      <c r="M54" s="215"/>
      <c r="N54" s="75"/>
      <c r="O54" s="86" t="s">
        <v>47</v>
      </c>
      <c r="P54" s="15"/>
    </row>
    <row r="55" spans="2:16" ht="9" customHeight="1">
      <c r="B55" s="12"/>
      <c r="C55" s="13"/>
      <c r="D55" s="13"/>
      <c r="E55" s="13"/>
      <c r="F55" s="13"/>
      <c r="G55" s="13"/>
      <c r="H55" s="13"/>
      <c r="I55" s="13"/>
      <c r="J55" s="13"/>
      <c r="K55" s="13"/>
      <c r="L55" s="13"/>
      <c r="M55" s="13"/>
      <c r="N55" s="13"/>
      <c r="O55" s="36"/>
      <c r="P55" s="15"/>
    </row>
    <row r="56" spans="2:16" ht="15">
      <c r="B56" s="12" t="s">
        <v>74</v>
      </c>
      <c r="C56" s="216" t="s">
        <v>57</v>
      </c>
      <c r="D56" s="216"/>
      <c r="E56" s="216"/>
      <c r="F56" s="216"/>
      <c r="G56" s="216"/>
      <c r="H56" s="216"/>
      <c r="I56" s="216"/>
      <c r="J56" s="216"/>
      <c r="K56" s="216"/>
      <c r="L56" s="216"/>
      <c r="M56" s="216"/>
      <c r="N56" s="76"/>
      <c r="O56" s="78"/>
      <c r="P56" s="15"/>
    </row>
    <row r="57" spans="2:16" ht="9" customHeight="1">
      <c r="B57" s="12"/>
      <c r="C57" s="13"/>
      <c r="D57" s="13"/>
      <c r="E57" s="13"/>
      <c r="F57" s="13"/>
      <c r="G57" s="13"/>
      <c r="H57" s="13"/>
      <c r="I57" s="13"/>
      <c r="J57" s="13"/>
      <c r="K57" s="13"/>
      <c r="L57" s="13"/>
      <c r="M57" s="13"/>
      <c r="N57" s="13"/>
      <c r="O57" s="36"/>
      <c r="P57" s="15"/>
    </row>
    <row r="58" spans="2:16" ht="28.5" customHeight="1">
      <c r="B58" s="12" t="s">
        <v>75</v>
      </c>
      <c r="C58" s="216" t="s">
        <v>19</v>
      </c>
      <c r="D58" s="216"/>
      <c r="E58" s="216"/>
      <c r="F58" s="216"/>
      <c r="G58" s="216"/>
      <c r="H58" s="216"/>
      <c r="I58" s="216"/>
      <c r="J58" s="216"/>
      <c r="K58" s="216"/>
      <c r="L58" s="216"/>
      <c r="M58" s="216"/>
      <c r="N58" s="76"/>
      <c r="O58" s="79"/>
      <c r="P58" s="15"/>
    </row>
    <row r="59" spans="2:16" ht="15.75" thickBot="1">
      <c r="B59" s="16"/>
      <c r="C59" s="17"/>
      <c r="D59" s="17"/>
      <c r="E59" s="17"/>
      <c r="F59" s="17"/>
      <c r="G59" s="17"/>
      <c r="H59" s="17"/>
      <c r="I59" s="17"/>
      <c r="J59" s="17"/>
      <c r="K59" s="17"/>
      <c r="L59" s="17"/>
      <c r="M59" s="17"/>
      <c r="N59" s="17"/>
      <c r="O59" s="24"/>
      <c r="P59" s="19"/>
    </row>
    <row r="60" spans="2:16" ht="15.75" thickBot="1">
      <c r="B60" s="32"/>
      <c r="C60" s="33"/>
      <c r="D60" s="33"/>
      <c r="E60" s="33"/>
      <c r="F60" s="33"/>
      <c r="G60" s="33"/>
      <c r="H60" s="33"/>
      <c r="I60" s="33"/>
      <c r="J60" s="33"/>
      <c r="K60" s="33"/>
      <c r="L60" s="33"/>
      <c r="M60" s="33"/>
      <c r="N60" s="33"/>
      <c r="O60" s="32"/>
      <c r="P60" s="32"/>
    </row>
    <row r="61" spans="2:16" ht="21">
      <c r="B61" s="38"/>
      <c r="C61" s="88" t="s">
        <v>21</v>
      </c>
      <c r="D61" s="39"/>
      <c r="E61" s="39"/>
      <c r="F61" s="39"/>
      <c r="G61" s="39"/>
      <c r="H61" s="39"/>
      <c r="I61" s="39"/>
      <c r="J61" s="39"/>
      <c r="K61" s="39"/>
      <c r="L61" s="39"/>
      <c r="M61" s="39"/>
      <c r="N61" s="39"/>
      <c r="O61" s="40"/>
      <c r="P61" s="41"/>
    </row>
    <row r="62" spans="2:16" ht="63.75" customHeight="1">
      <c r="B62" s="49">
        <f>IF(AND(O38&lt;&gt;"",O46&lt;&gt;"",O48&lt;&gt;"",O52&lt;&gt;"",O54&lt;&gt;""),VLOOKUP("TRUE",R71:V77,2,FALSE),"")</f>
      </c>
      <c r="C62" s="192">
        <f>IF(AND(O38&lt;&gt;"",O46&lt;&gt;"",O48&lt;&gt;"",O52&lt;&gt;"",O54&lt;&gt;""),VLOOKUP("TRUE",R71:V77,4,FALSE),"")</f>
      </c>
      <c r="D62" s="192"/>
      <c r="E62" s="192"/>
      <c r="F62" s="192"/>
      <c r="G62" s="192"/>
      <c r="H62" s="192"/>
      <c r="I62" s="192"/>
      <c r="J62" s="192"/>
      <c r="K62" s="192"/>
      <c r="L62" s="192"/>
      <c r="M62" s="192"/>
      <c r="N62" s="192"/>
      <c r="O62" s="192"/>
      <c r="P62" s="42"/>
    </row>
    <row r="63" spans="2:16" ht="63.75" customHeight="1">
      <c r="B63" s="49"/>
      <c r="C63" s="214" t="str">
        <f>IF(OR(C62&lt;&gt;"",R72&lt;&gt;"All Fail"),"Criteria for Qualifying Employee","")</f>
        <v>Criteria for Qualifying Employee</v>
      </c>
      <c r="D63" s="214"/>
      <c r="E63" s="214"/>
      <c r="F63" s="214"/>
      <c r="G63" s="214"/>
      <c r="H63" s="214"/>
      <c r="I63" s="214"/>
      <c r="J63" s="214"/>
      <c r="K63" s="214"/>
      <c r="L63" s="214"/>
      <c r="M63" s="214"/>
      <c r="N63" s="214"/>
      <c r="O63" s="214"/>
      <c r="P63" s="42"/>
    </row>
    <row r="64" spans="2:16" ht="63.75" customHeight="1">
      <c r="B64" s="49"/>
      <c r="C64" s="205" t="s">
        <v>58</v>
      </c>
      <c r="D64" s="205"/>
      <c r="E64" s="205"/>
      <c r="F64" s="205" t="s">
        <v>23</v>
      </c>
      <c r="G64" s="205"/>
      <c r="H64" s="205"/>
      <c r="I64" s="205"/>
      <c r="J64" s="206" t="s">
        <v>60</v>
      </c>
      <c r="K64" s="206"/>
      <c r="L64" s="206"/>
      <c r="M64" s="206"/>
      <c r="N64" s="206"/>
      <c r="O64" s="206"/>
      <c r="P64" s="42"/>
    </row>
    <row r="65" spans="2:16" ht="63.75" customHeight="1">
      <c r="B65" s="49"/>
      <c r="C65" s="207" t="s">
        <v>61</v>
      </c>
      <c r="D65" s="207"/>
      <c r="E65" s="207"/>
      <c r="F65" s="207"/>
      <c r="G65" s="207"/>
      <c r="H65" s="207"/>
      <c r="I65" s="207"/>
      <c r="J65" s="207"/>
      <c r="K65" s="207"/>
      <c r="L65" s="207"/>
      <c r="M65" s="207"/>
      <c r="N65" s="207"/>
      <c r="O65" s="207"/>
      <c r="P65" s="42"/>
    </row>
    <row r="66" spans="2:16" ht="63.75" customHeight="1">
      <c r="B66" s="49"/>
      <c r="C66" s="212" t="s">
        <v>62</v>
      </c>
      <c r="D66" s="212"/>
      <c r="E66" s="212"/>
      <c r="F66" s="212"/>
      <c r="G66" s="212"/>
      <c r="H66" s="212"/>
      <c r="I66" s="212"/>
      <c r="J66" s="205" t="s">
        <v>59</v>
      </c>
      <c r="K66" s="205"/>
      <c r="L66" s="205"/>
      <c r="M66" s="205"/>
      <c r="N66" s="205"/>
      <c r="O66" s="205"/>
      <c r="P66" s="42"/>
    </row>
    <row r="67" spans="2:16" ht="63.75" customHeight="1">
      <c r="B67" s="49"/>
      <c r="C67" s="213" t="s">
        <v>63</v>
      </c>
      <c r="D67" s="213"/>
      <c r="E67" s="213"/>
      <c r="F67" s="213"/>
      <c r="G67" s="213"/>
      <c r="H67" s="213"/>
      <c r="I67" s="213"/>
      <c r="J67" s="213" t="s">
        <v>64</v>
      </c>
      <c r="K67" s="213"/>
      <c r="L67" s="213"/>
      <c r="M67" s="213"/>
      <c r="N67" s="213"/>
      <c r="O67" s="213"/>
      <c r="P67" s="42"/>
    </row>
    <row r="68" spans="2:16" ht="15" customHeight="1" thickBot="1">
      <c r="B68" s="43"/>
      <c r="C68" s="44"/>
      <c r="D68" s="44"/>
      <c r="E68" s="44"/>
      <c r="F68" s="44"/>
      <c r="G68" s="44"/>
      <c r="H68" s="44"/>
      <c r="I68" s="44"/>
      <c r="J68" s="44"/>
      <c r="K68" s="44"/>
      <c r="L68" s="44"/>
      <c r="M68" s="44"/>
      <c r="N68" s="44"/>
      <c r="O68" s="45"/>
      <c r="P68" s="46"/>
    </row>
    <row r="69" ht="15" customHeight="1"/>
    <row r="70" ht="15">
      <c r="Q70" s="35" t="s">
        <v>22</v>
      </c>
    </row>
    <row r="71" spans="17:21" ht="14.25" customHeight="1">
      <c r="Q71" s="1" t="s">
        <v>1</v>
      </c>
      <c r="R71" s="1" t="str">
        <f>IF(AND(O6="ESOP",O23="No",O40="No",O48="Yes",O52="Yes",O54="No"),"TRUE","FALSE")</f>
        <v>FALSE</v>
      </c>
      <c r="S71" s="87" t="str">
        <f aca="true" t="shared" si="0" ref="S71:S76">IF(R71="FALSE","T","R")</f>
        <v>T</v>
      </c>
      <c r="T71" s="1" t="s">
        <v>23</v>
      </c>
      <c r="U71" s="1" t="s">
        <v>32</v>
      </c>
    </row>
    <row r="72" spans="17:21" ht="15" customHeight="1">
      <c r="Q72" s="1" t="s">
        <v>1</v>
      </c>
      <c r="R72" s="1" t="str">
        <f>IF(AND(O6="ESOP",O23="No",O46="Yes",O52="Yes",O54="Yes"),"TRUE","FALSE")</f>
        <v>FALSE</v>
      </c>
      <c r="S72" s="87" t="str">
        <f t="shared" si="0"/>
        <v>T</v>
      </c>
      <c r="T72" s="1" t="s">
        <v>24</v>
      </c>
      <c r="U72" s="1" t="s">
        <v>33</v>
      </c>
    </row>
    <row r="73" spans="17:21" ht="15" customHeight="1">
      <c r="Q73" s="1" t="s">
        <v>1</v>
      </c>
      <c r="R73" s="1" t="str">
        <f>IF(AND(O6="ESOP",O23="Yes",O38="No",O48="Yes",O52="Yes",O54="No",O56="No",O58="Yes"),"TRUE","FALSE")</f>
        <v>FALSE</v>
      </c>
      <c r="S73" s="87" t="str">
        <f t="shared" si="0"/>
        <v>T</v>
      </c>
      <c r="T73" s="1" t="s">
        <v>25</v>
      </c>
      <c r="U73" s="1" t="s">
        <v>34</v>
      </c>
    </row>
    <row r="74" spans="17:21" ht="15">
      <c r="Q74" s="1" t="s">
        <v>11</v>
      </c>
      <c r="R74" s="1" t="str">
        <f>IF(AND(O6="ESOW",O23="No",O40="No",O48="Yes",O52="Yes",O54="No"),"TRUE","FALSE")</f>
        <v>FALSE</v>
      </c>
      <c r="S74" s="87" t="str">
        <f t="shared" si="0"/>
        <v>T</v>
      </c>
      <c r="T74" s="1" t="s">
        <v>23</v>
      </c>
      <c r="U74" s="1" t="str">
        <f>U71</f>
        <v>Based on your inputs, your company may qualify for ERIS (SME).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v>
      </c>
    </row>
    <row r="75" spans="17:21" ht="15">
      <c r="Q75" s="1" t="s">
        <v>11</v>
      </c>
      <c r="R75" s="1" t="str">
        <f>IF(AND(O6="ESOW",O23="No",O46="Yes",O52="Yes",O54="Yes"),"TRUE","FALSE")</f>
        <v>FALSE</v>
      </c>
      <c r="S75" s="87" t="str">
        <f t="shared" si="0"/>
        <v>T</v>
      </c>
      <c r="T75" s="1" t="s">
        <v>24</v>
      </c>
      <c r="U75" s="1" t="str">
        <f>U72</f>
        <v>Based on your inputs, your company may qualify for ERIS (ALL CORP).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v>
      </c>
    </row>
    <row r="76" spans="17:21" ht="15">
      <c r="Q76" s="1" t="s">
        <v>11</v>
      </c>
      <c r="R76" s="1" t="str">
        <f>IF(AND(O6="ESOW",O23="Yes",O38="No",O48="Yes",O52="Yes",O54="No",O56="No",O58="Yes"),"TRUE","FALSE")</f>
        <v>FALSE</v>
      </c>
      <c r="S76" s="87" t="str">
        <f t="shared" si="0"/>
        <v>T</v>
      </c>
      <c r="T76" s="1" t="s">
        <v>25</v>
      </c>
      <c r="U76" s="1" t="str">
        <f>U73</f>
        <v>Based on your inputs, your company may qualify for ERIS (START UP). Please read and comply with the administrative requirements under paragraphs 29 to 33 of the IRAS Circular 'Changes to Tax Treatment of Employee Stock Options and Other Forms of Employee Share Ownership Plans' published on 31st Aug 2002 and updated on 27th Dec 2002 and 5th Aug 2008 (or Paragraphs 32 to 36 of IRAS Circular 'Equity Remuneration Incentive Scheme (Start-Ups)' published on 1st Aug 2008 for ERIS (Start-Ups Scheme).</v>
      </c>
    </row>
    <row r="77" spans="17:21" ht="18.75" customHeight="1">
      <c r="Q77" s="1" t="s">
        <v>7</v>
      </c>
      <c r="R77" s="1" t="str">
        <f>IF(AND(R71="FALSE",R72="FALSE",R73="FALSE",R74="FALSE",R75="FALSE",R76="FALSE"),"TRUE","All Fail")</f>
        <v>TRUE</v>
      </c>
      <c r="S77" s="87" t="str">
        <f>IF(R77="TRUE","T","R")</f>
        <v>T</v>
      </c>
      <c r="T77" s="1" t="s">
        <v>38</v>
      </c>
      <c r="U77" s="1" t="s">
        <v>45</v>
      </c>
    </row>
    <row r="78" spans="3:19" ht="15" customHeight="1">
      <c r="C78" s="90" t="s">
        <v>65</v>
      </c>
      <c r="S78" s="87"/>
    </row>
    <row r="79" spans="3:15" ht="18.75">
      <c r="C79" s="214" t="str">
        <f>IF(OR(C62="",R77="All Fail"),"Criteria for Qualifying Employee","")</f>
        <v>Criteria for Qualifying Employee</v>
      </c>
      <c r="D79" s="214"/>
      <c r="E79" s="214"/>
      <c r="F79" s="214"/>
      <c r="G79" s="214"/>
      <c r="H79" s="214"/>
      <c r="I79" s="214"/>
      <c r="J79" s="214"/>
      <c r="K79" s="214"/>
      <c r="L79" s="214"/>
      <c r="M79" s="214"/>
      <c r="N79" s="214"/>
      <c r="O79" s="214"/>
    </row>
    <row r="80" spans="3:15" ht="15">
      <c r="C80" s="205" t="s">
        <v>58</v>
      </c>
      <c r="D80" s="205"/>
      <c r="E80" s="205"/>
      <c r="F80" s="205" t="s">
        <v>23</v>
      </c>
      <c r="G80" s="205"/>
      <c r="H80" s="205"/>
      <c r="I80" s="205"/>
      <c r="J80" s="206" t="s">
        <v>60</v>
      </c>
      <c r="K80" s="206"/>
      <c r="L80" s="206"/>
      <c r="M80" s="206"/>
      <c r="N80" s="206"/>
      <c r="O80" s="206"/>
    </row>
    <row r="81" spans="3:15" ht="34.5" customHeight="1">
      <c r="C81" s="207" t="s">
        <v>61</v>
      </c>
      <c r="D81" s="207"/>
      <c r="E81" s="207"/>
      <c r="F81" s="207"/>
      <c r="G81" s="207"/>
      <c r="H81" s="207"/>
      <c r="I81" s="207"/>
      <c r="J81" s="207"/>
      <c r="K81" s="207"/>
      <c r="L81" s="207"/>
      <c r="M81" s="207"/>
      <c r="N81" s="207"/>
      <c r="O81" s="207"/>
    </row>
    <row r="82" spans="3:15" ht="57.75" customHeight="1">
      <c r="C82" s="212" t="s">
        <v>62</v>
      </c>
      <c r="D82" s="212"/>
      <c r="E82" s="212"/>
      <c r="F82" s="212"/>
      <c r="G82" s="212"/>
      <c r="H82" s="212"/>
      <c r="I82" s="212"/>
      <c r="J82" s="205" t="s">
        <v>59</v>
      </c>
      <c r="K82" s="205"/>
      <c r="L82" s="205"/>
      <c r="M82" s="205"/>
      <c r="N82" s="205"/>
      <c r="O82" s="205"/>
    </row>
    <row r="83" spans="3:15" ht="81.75" customHeight="1">
      <c r="C83" s="213" t="s">
        <v>63</v>
      </c>
      <c r="D83" s="213"/>
      <c r="E83" s="213"/>
      <c r="F83" s="213"/>
      <c r="G83" s="213"/>
      <c r="H83" s="213"/>
      <c r="I83" s="213"/>
      <c r="J83" s="213" t="s">
        <v>64</v>
      </c>
      <c r="K83" s="213"/>
      <c r="L83" s="213"/>
      <c r="M83" s="213"/>
      <c r="N83" s="213"/>
      <c r="O83" s="213"/>
    </row>
  </sheetData>
  <sheetProtection/>
  <mergeCells count="45">
    <mergeCell ref="C83:I83"/>
    <mergeCell ref="J83:O83"/>
    <mergeCell ref="C54:M54"/>
    <mergeCell ref="C56:M56"/>
    <mergeCell ref="C58:M58"/>
    <mergeCell ref="C62:O62"/>
    <mergeCell ref="C79:O79"/>
    <mergeCell ref="J80:O80"/>
    <mergeCell ref="C80:E80"/>
    <mergeCell ref="F80:I80"/>
    <mergeCell ref="C81:O81"/>
    <mergeCell ref="C82:I82"/>
    <mergeCell ref="J82:O82"/>
    <mergeCell ref="C42:M42"/>
    <mergeCell ref="C52:M52"/>
    <mergeCell ref="C67:I67"/>
    <mergeCell ref="J67:O67"/>
    <mergeCell ref="C66:I66"/>
    <mergeCell ref="J66:O66"/>
    <mergeCell ref="C63:O63"/>
    <mergeCell ref="C22:M22"/>
    <mergeCell ref="C23:N23"/>
    <mergeCell ref="C27:M27"/>
    <mergeCell ref="C29:M29"/>
    <mergeCell ref="C31:M31"/>
    <mergeCell ref="C40:M40"/>
    <mergeCell ref="B2:P3"/>
    <mergeCell ref="B11:B12"/>
    <mergeCell ref="B17:B18"/>
    <mergeCell ref="B33:B34"/>
    <mergeCell ref="C6:M6"/>
    <mergeCell ref="C10:M10"/>
    <mergeCell ref="C16:M16"/>
    <mergeCell ref="C11:M12"/>
    <mergeCell ref="C17:M18"/>
    <mergeCell ref="C33:N34"/>
    <mergeCell ref="C64:E64"/>
    <mergeCell ref="F64:I64"/>
    <mergeCell ref="J64:O64"/>
    <mergeCell ref="C65:O65"/>
    <mergeCell ref="C38:M38"/>
    <mergeCell ref="C50:M50"/>
    <mergeCell ref="C48:M48"/>
    <mergeCell ref="C44:M44"/>
    <mergeCell ref="C46:M46"/>
  </mergeCells>
  <conditionalFormatting sqref="O6">
    <cfRule type="expression" priority="170" dxfId="0" stopIfTrue="1">
      <formula>$O$6=""</formula>
    </cfRule>
  </conditionalFormatting>
  <conditionalFormatting sqref="C11:C12 N11:N12 B17:C18 N17:N18">
    <cfRule type="expression" priority="156" dxfId="131" stopIfTrue="1">
      <formula>$C$11&lt;&gt;""</formula>
    </cfRule>
  </conditionalFormatting>
  <conditionalFormatting sqref="O10">
    <cfRule type="expression" priority="153" dxfId="1" stopIfTrue="1">
      <formula>$O$10&lt;&gt;""</formula>
    </cfRule>
    <cfRule type="expression" priority="154" dxfId="0" stopIfTrue="1">
      <formula>$O$6&lt;&gt;""</formula>
    </cfRule>
  </conditionalFormatting>
  <conditionalFormatting sqref="O40">
    <cfRule type="expression" priority="142" dxfId="1" stopIfTrue="1">
      <formula>$O$40&lt;&gt;""</formula>
    </cfRule>
    <cfRule type="expression" priority="143" dxfId="0" stopIfTrue="1">
      <formula>$O$38="Yes"</formula>
    </cfRule>
  </conditionalFormatting>
  <conditionalFormatting sqref="O48">
    <cfRule type="expression" priority="138" dxfId="1" stopIfTrue="1">
      <formula>$O$48&lt;&gt;""</formula>
    </cfRule>
    <cfRule type="expression" priority="139" dxfId="0" stopIfTrue="1">
      <formula>$O$46&lt;&gt;""</formula>
    </cfRule>
  </conditionalFormatting>
  <conditionalFormatting sqref="O50">
    <cfRule type="expression" priority="136" dxfId="1" stopIfTrue="1">
      <formula>$O$50&lt;&gt;""</formula>
    </cfRule>
    <cfRule type="expression" priority="137" dxfId="0" stopIfTrue="1">
      <formula>$O$48="No"</formula>
    </cfRule>
  </conditionalFormatting>
  <conditionalFormatting sqref="O52">
    <cfRule type="expression" priority="134" dxfId="1" stopIfTrue="1">
      <formula>$O$52&lt;&gt;""</formula>
    </cfRule>
    <cfRule type="expression" priority="135" dxfId="0" stopIfTrue="1">
      <formula>$O$48&lt;&gt;""</formula>
    </cfRule>
  </conditionalFormatting>
  <conditionalFormatting sqref="O54">
    <cfRule type="expression" priority="132" dxfId="1" stopIfTrue="1">
      <formula>$O$54&lt;&gt;""</formula>
    </cfRule>
    <cfRule type="expression" priority="133" dxfId="0" stopIfTrue="1">
      <formula>$O$52&lt;&gt;""</formula>
    </cfRule>
  </conditionalFormatting>
  <conditionalFormatting sqref="B62:B67">
    <cfRule type="expression" priority="184" dxfId="133" stopIfTrue="1">
      <formula>$B$62="T"</formula>
    </cfRule>
  </conditionalFormatting>
  <conditionalFormatting sqref="O38">
    <cfRule type="expression" priority="123" dxfId="1" stopIfTrue="1">
      <formula>$O$38&lt;&gt;""</formula>
    </cfRule>
    <cfRule type="expression" priority="124" dxfId="0" stopIfTrue="1">
      <formula>AND($O$27&lt;&gt;"",$O$27&lt;&gt;"",$O$29&lt;&gt;"",$O$31&lt;&gt;"",$B$33&lt;&gt;"T")</formula>
    </cfRule>
  </conditionalFormatting>
  <conditionalFormatting sqref="O22">
    <cfRule type="expression" priority="98" dxfId="1" stopIfTrue="1">
      <formula>$O$22&lt;&gt;""</formula>
    </cfRule>
    <cfRule type="expression" priority="99" dxfId="0" stopIfTrue="1">
      <formula>$O$16&lt;&gt;""</formula>
    </cfRule>
  </conditionalFormatting>
  <conditionalFormatting sqref="O16">
    <cfRule type="expression" priority="96" dxfId="1" stopIfTrue="1">
      <formula>$O$16&lt;&gt;""</formula>
    </cfRule>
    <cfRule type="expression" priority="97" dxfId="0" stopIfTrue="1">
      <formula>$O$10="Yes"</formula>
    </cfRule>
  </conditionalFormatting>
  <conditionalFormatting sqref="O27">
    <cfRule type="expression" priority="92" dxfId="1" stopIfTrue="1">
      <formula>$O$27&lt;&gt;""</formula>
    </cfRule>
    <cfRule type="expression" priority="95" dxfId="0" stopIfTrue="1">
      <formula>$O$22&lt;&gt;""</formula>
    </cfRule>
  </conditionalFormatting>
  <conditionalFormatting sqref="O29">
    <cfRule type="expression" priority="91" dxfId="1" stopIfTrue="1">
      <formula>$O$29&lt;&gt;""</formula>
    </cfRule>
    <cfRule type="expression" priority="94" dxfId="0" stopIfTrue="1">
      <formula>$O$22&lt;&gt;""</formula>
    </cfRule>
  </conditionalFormatting>
  <conditionalFormatting sqref="O31">
    <cfRule type="expression" priority="90" dxfId="1" stopIfTrue="1">
      <formula>$O$31&lt;&gt;""</formula>
    </cfRule>
    <cfRule type="expression" priority="93" dxfId="0" stopIfTrue="1">
      <formula>$O$22&lt;&gt;""</formula>
    </cfRule>
  </conditionalFormatting>
  <conditionalFormatting sqref="O42">
    <cfRule type="expression" priority="88" dxfId="1" stopIfTrue="1">
      <formula>$O$42&lt;&gt;""</formula>
    </cfRule>
    <cfRule type="expression" priority="89" dxfId="0" stopIfTrue="1">
      <formula>$O$38&lt;&gt;""</formula>
    </cfRule>
  </conditionalFormatting>
  <conditionalFormatting sqref="O44">
    <cfRule type="expression" priority="86" dxfId="1" stopIfTrue="1">
      <formula>$O$44&lt;&gt;""</formula>
    </cfRule>
    <cfRule type="expression" priority="87" dxfId="0" stopIfTrue="1">
      <formula>$O$38&lt;&gt;""</formula>
    </cfRule>
  </conditionalFormatting>
  <conditionalFormatting sqref="O56">
    <cfRule type="expression" priority="77" dxfId="137" stopIfTrue="1">
      <formula>$O$54="Yes"</formula>
    </cfRule>
    <cfRule type="expression" priority="81" dxfId="138" stopIfTrue="1">
      <formula>$O$56&lt;&gt;""</formula>
    </cfRule>
    <cfRule type="expression" priority="82" dxfId="139" stopIfTrue="1">
      <formula>AND($O$23="yes",$O$54="No")</formula>
    </cfRule>
  </conditionalFormatting>
  <conditionalFormatting sqref="O58">
    <cfRule type="expression" priority="76" dxfId="137" stopIfTrue="1">
      <formula>$O$54="Yes"</formula>
    </cfRule>
    <cfRule type="expression" priority="79" dxfId="138" stopIfTrue="1">
      <formula>$O$58&lt;&gt;""</formula>
    </cfRule>
    <cfRule type="expression" priority="80" dxfId="139" stopIfTrue="1">
      <formula>AND($O$23="Yes",$O$54="No")</formula>
    </cfRule>
  </conditionalFormatting>
  <conditionalFormatting sqref="B11:B12">
    <cfRule type="expression" priority="162" dxfId="132" stopIfTrue="1">
      <formula>$O$10="No"</formula>
    </cfRule>
  </conditionalFormatting>
  <conditionalFormatting sqref="B17:B18">
    <cfRule type="expression" priority="163" dxfId="132" stopIfTrue="1">
      <formula>$O$16="No"</formula>
    </cfRule>
  </conditionalFormatting>
  <conditionalFormatting sqref="C56:N56 C58:N58">
    <cfRule type="expression" priority="169" dxfId="135" stopIfTrue="1">
      <formula>AND($O$23="Yes",$O$54="No")</formula>
    </cfRule>
  </conditionalFormatting>
  <conditionalFormatting sqref="C62:N62">
    <cfRule type="expression" priority="210" dxfId="133" stopIfTrue="1">
      <formula>$C$62=$U$77</formula>
    </cfRule>
    <cfRule type="expression" priority="211" dxfId="134" stopIfTrue="1">
      <formula>$C$62&lt;&gt;""</formula>
    </cfRule>
  </conditionalFormatting>
  <dataValidations count="7">
    <dataValidation type="list" allowBlank="1" showInputMessage="1" showErrorMessage="1" sqref="O38 O40 O48 O50 O52 O54 O56 O58 O60:O61">
      <formula1>"Yes,No"</formula1>
    </dataValidation>
    <dataValidation type="decimal" allowBlank="1" showInputMessage="1" showErrorMessage="1" error="Invalid entry. Please enter the price in NNNN.NNNN." sqref="O29 O31">
      <formula1>0</formula1>
      <formula2>9999.9999</formula2>
    </dataValidation>
    <dataValidation type="date" operator="greaterThan" allowBlank="1" showInputMessage="1" showErrorMessage="1" error="Invalid entry. Please enter the date in DD/MM/YYYY." sqref="O16 O22 O27">
      <formula1>1</formula1>
    </dataValidation>
    <dataValidation type="list" allowBlank="1" showInputMessage="1" showErrorMessage="1" error="Please select ESOP or ESOW." sqref="O6">
      <formula1>"ESOP,ESOW"</formula1>
    </dataValidation>
    <dataValidation allowBlank="1" showInputMessage="1" showErrorMessage="1" error="Please enter Yes or No." sqref="O23"/>
    <dataValidation type="list" allowBlank="1" showInputMessage="1" showErrorMessage="1" error="Please select Yes or No." sqref="O10">
      <formula1>"Yes,No"</formula1>
    </dataValidation>
    <dataValidation type="whole" operator="greaterThan" allowBlank="1" showInputMessage="1" showErrorMessage="1" error="Invalid entry. Please enter a value greater than 0." sqref="O42:O44">
      <formula1>0</formula1>
    </dataValidation>
  </dataValidations>
  <printOptions horizontalCentered="1" verticalCentered="1"/>
  <pageMargins left="0.7" right="0.21" top="0.47" bottom="0.43" header="0.3" footer="0.3"/>
  <pageSetup blackAndWhite="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Sheet11"/>
  <dimension ref="B2:Q33"/>
  <sheetViews>
    <sheetView showGridLines="0" showRowColHeaders="0" tabSelected="1" zoomScalePageLayoutView="0" workbookViewId="0" topLeftCell="A1">
      <selection activeCell="S28" sqref="S28"/>
    </sheetView>
  </sheetViews>
  <sheetFormatPr defaultColWidth="9.140625" defaultRowHeight="12.75"/>
  <sheetData>
    <row r="1" ht="13.5" thickBot="1"/>
    <row r="2" spans="2:17" ht="12.75">
      <c r="B2" s="169"/>
      <c r="C2" s="170"/>
      <c r="D2" s="170"/>
      <c r="E2" s="170"/>
      <c r="F2" s="170"/>
      <c r="G2" s="170"/>
      <c r="H2" s="170"/>
      <c r="I2" s="170"/>
      <c r="J2" s="170"/>
      <c r="K2" s="170"/>
      <c r="L2" s="170"/>
      <c r="M2" s="170"/>
      <c r="N2" s="170"/>
      <c r="O2" s="170"/>
      <c r="P2" s="170"/>
      <c r="Q2" s="171"/>
    </row>
    <row r="3" spans="2:17" ht="12.75">
      <c r="B3" s="172"/>
      <c r="C3" s="173"/>
      <c r="D3" s="173"/>
      <c r="E3" s="173"/>
      <c r="F3" s="173"/>
      <c r="G3" s="173"/>
      <c r="H3" s="173"/>
      <c r="I3" s="173"/>
      <c r="J3" s="173"/>
      <c r="K3" s="173"/>
      <c r="L3" s="173"/>
      <c r="M3" s="173"/>
      <c r="N3" s="173"/>
      <c r="O3" s="173"/>
      <c r="P3" s="173"/>
      <c r="Q3" s="174"/>
    </row>
    <row r="4" spans="2:17" ht="12.75">
      <c r="B4" s="172"/>
      <c r="C4" s="173"/>
      <c r="D4" s="173"/>
      <c r="E4" s="173"/>
      <c r="F4" s="173"/>
      <c r="G4" s="173"/>
      <c r="H4" s="173"/>
      <c r="I4" s="173"/>
      <c r="J4" s="173"/>
      <c r="K4" s="173"/>
      <c r="L4" s="173"/>
      <c r="M4" s="173"/>
      <c r="N4" s="173"/>
      <c r="O4" s="173"/>
      <c r="P4" s="173"/>
      <c r="Q4" s="174"/>
    </row>
    <row r="5" spans="2:17" ht="12.75">
      <c r="B5" s="172"/>
      <c r="C5" s="173"/>
      <c r="D5" s="173"/>
      <c r="E5" s="173"/>
      <c r="F5" s="173"/>
      <c r="G5" s="173"/>
      <c r="H5" s="173"/>
      <c r="I5" s="173"/>
      <c r="J5" s="173"/>
      <c r="K5" s="173"/>
      <c r="L5" s="173"/>
      <c r="M5" s="173"/>
      <c r="N5" s="173"/>
      <c r="O5" s="173"/>
      <c r="P5" s="173"/>
      <c r="Q5" s="174"/>
    </row>
    <row r="6" spans="2:17" ht="12.75">
      <c r="B6" s="172"/>
      <c r="C6" s="173"/>
      <c r="D6" s="173"/>
      <c r="E6" s="173"/>
      <c r="F6" s="173"/>
      <c r="G6" s="173"/>
      <c r="H6" s="173"/>
      <c r="I6" s="173"/>
      <c r="J6" s="173"/>
      <c r="K6" s="173"/>
      <c r="L6" s="173"/>
      <c r="M6" s="173"/>
      <c r="N6" s="173"/>
      <c r="O6" s="173"/>
      <c r="P6" s="173"/>
      <c r="Q6" s="174"/>
    </row>
    <row r="7" spans="2:17" ht="12.75">
      <c r="B7" s="172"/>
      <c r="C7" s="173"/>
      <c r="D7" s="173"/>
      <c r="E7" s="173"/>
      <c r="F7" s="173"/>
      <c r="G7" s="173"/>
      <c r="H7" s="173"/>
      <c r="I7" s="173"/>
      <c r="J7" s="173"/>
      <c r="K7" s="173"/>
      <c r="L7" s="173"/>
      <c r="M7" s="173"/>
      <c r="N7" s="173"/>
      <c r="O7" s="173"/>
      <c r="P7" s="173"/>
      <c r="Q7" s="174"/>
    </row>
    <row r="8" spans="2:17" ht="12.75">
      <c r="B8" s="172"/>
      <c r="C8" s="173"/>
      <c r="D8" s="173"/>
      <c r="E8" s="173"/>
      <c r="F8" s="173"/>
      <c r="G8" s="173"/>
      <c r="H8" s="173"/>
      <c r="I8" s="173"/>
      <c r="J8" s="173"/>
      <c r="K8" s="173"/>
      <c r="L8" s="173"/>
      <c r="M8" s="173"/>
      <c r="N8" s="173"/>
      <c r="O8" s="173"/>
      <c r="P8" s="173"/>
      <c r="Q8" s="174"/>
    </row>
    <row r="9" spans="2:17" ht="12.75">
      <c r="B9" s="172"/>
      <c r="C9" s="173"/>
      <c r="D9" s="173"/>
      <c r="E9" s="173"/>
      <c r="F9" s="173"/>
      <c r="G9" s="173"/>
      <c r="H9" s="173"/>
      <c r="I9" s="173"/>
      <c r="J9" s="173"/>
      <c r="K9" s="173"/>
      <c r="L9" s="173"/>
      <c r="M9" s="173"/>
      <c r="N9" s="173"/>
      <c r="O9" s="173"/>
      <c r="P9" s="173"/>
      <c r="Q9" s="174"/>
    </row>
    <row r="10" spans="2:17" ht="12.75">
      <c r="B10" s="172"/>
      <c r="C10" s="173"/>
      <c r="D10" s="173"/>
      <c r="E10" s="173"/>
      <c r="F10" s="173"/>
      <c r="G10" s="173"/>
      <c r="H10" s="173"/>
      <c r="I10" s="173"/>
      <c r="J10" s="173"/>
      <c r="K10" s="173"/>
      <c r="L10" s="173"/>
      <c r="M10" s="173"/>
      <c r="N10" s="173"/>
      <c r="O10" s="173"/>
      <c r="P10" s="173"/>
      <c r="Q10" s="174"/>
    </row>
    <row r="11" spans="2:17" ht="12.75">
      <c r="B11" s="172"/>
      <c r="C11" s="173"/>
      <c r="D11" s="173"/>
      <c r="E11" s="173"/>
      <c r="F11" s="173"/>
      <c r="G11" s="173"/>
      <c r="H11" s="173"/>
      <c r="I11" s="173"/>
      <c r="J11" s="173"/>
      <c r="K11" s="173"/>
      <c r="L11" s="173"/>
      <c r="M11" s="173"/>
      <c r="N11" s="173"/>
      <c r="O11" s="173"/>
      <c r="P11" s="173"/>
      <c r="Q11" s="174"/>
    </row>
    <row r="12" spans="2:17" ht="12.75">
      <c r="B12" s="172"/>
      <c r="C12" s="173"/>
      <c r="D12" s="173"/>
      <c r="E12" s="173"/>
      <c r="F12" s="173"/>
      <c r="G12" s="173"/>
      <c r="H12" s="173"/>
      <c r="I12" s="173"/>
      <c r="J12" s="173"/>
      <c r="K12" s="173"/>
      <c r="L12" s="173"/>
      <c r="M12" s="173"/>
      <c r="N12" s="173"/>
      <c r="O12" s="173"/>
      <c r="P12" s="173"/>
      <c r="Q12" s="174"/>
    </row>
    <row r="13" spans="2:17" ht="12.75">
      <c r="B13" s="172"/>
      <c r="C13" s="173"/>
      <c r="D13" s="173"/>
      <c r="E13" s="173"/>
      <c r="F13" s="173"/>
      <c r="G13" s="173"/>
      <c r="H13" s="173"/>
      <c r="I13" s="173"/>
      <c r="J13" s="173"/>
      <c r="K13" s="173"/>
      <c r="L13" s="173"/>
      <c r="M13" s="173"/>
      <c r="N13" s="173"/>
      <c r="O13" s="173"/>
      <c r="P13" s="173"/>
      <c r="Q13" s="174"/>
    </row>
    <row r="14" spans="2:17" ht="12.75">
      <c r="B14" s="172"/>
      <c r="C14" s="173"/>
      <c r="D14" s="173"/>
      <c r="E14" s="173"/>
      <c r="F14" s="173"/>
      <c r="G14" s="173"/>
      <c r="H14" s="173"/>
      <c r="I14" s="173"/>
      <c r="J14" s="173"/>
      <c r="K14" s="173"/>
      <c r="L14" s="173"/>
      <c r="M14" s="173"/>
      <c r="N14" s="173"/>
      <c r="O14" s="173"/>
      <c r="P14" s="173"/>
      <c r="Q14" s="174"/>
    </row>
    <row r="15" spans="2:17" ht="12.75">
      <c r="B15" s="172"/>
      <c r="C15" s="173"/>
      <c r="D15" s="173"/>
      <c r="E15" s="173"/>
      <c r="F15" s="173"/>
      <c r="G15" s="173"/>
      <c r="H15" s="173"/>
      <c r="I15" s="173"/>
      <c r="J15" s="173"/>
      <c r="K15" s="173"/>
      <c r="L15" s="173"/>
      <c r="M15" s="173"/>
      <c r="N15" s="173"/>
      <c r="O15" s="173"/>
      <c r="P15" s="173"/>
      <c r="Q15" s="174"/>
    </row>
    <row r="16" spans="2:17" ht="12.75">
      <c r="B16" s="172"/>
      <c r="C16" s="173"/>
      <c r="D16" s="173"/>
      <c r="E16" s="173"/>
      <c r="F16" s="173"/>
      <c r="G16" s="173"/>
      <c r="H16" s="173"/>
      <c r="I16" s="173"/>
      <c r="J16" s="173"/>
      <c r="K16" s="173"/>
      <c r="L16" s="173"/>
      <c r="M16" s="173"/>
      <c r="N16" s="173"/>
      <c r="O16" s="173"/>
      <c r="P16" s="173"/>
      <c r="Q16" s="174"/>
    </row>
    <row r="17" spans="2:17" ht="12.75">
      <c r="B17" s="172"/>
      <c r="C17" s="173"/>
      <c r="D17" s="173"/>
      <c r="E17" s="173"/>
      <c r="F17" s="173"/>
      <c r="G17" s="173"/>
      <c r="H17" s="173"/>
      <c r="I17" s="173"/>
      <c r="J17" s="173"/>
      <c r="K17" s="173"/>
      <c r="L17" s="173"/>
      <c r="M17" s="173"/>
      <c r="N17" s="173"/>
      <c r="O17" s="173"/>
      <c r="P17" s="173"/>
      <c r="Q17" s="174"/>
    </row>
    <row r="18" spans="2:17" ht="12.75">
      <c r="B18" s="172"/>
      <c r="C18" s="173"/>
      <c r="D18" s="173"/>
      <c r="E18" s="173"/>
      <c r="F18" s="173"/>
      <c r="G18" s="173"/>
      <c r="H18" s="173"/>
      <c r="I18" s="173"/>
      <c r="J18" s="173"/>
      <c r="K18" s="173"/>
      <c r="L18" s="173"/>
      <c r="M18" s="173"/>
      <c r="N18" s="173"/>
      <c r="O18" s="173"/>
      <c r="P18" s="173"/>
      <c r="Q18" s="174"/>
    </row>
    <row r="19" spans="2:17" ht="12.75">
      <c r="B19" s="172"/>
      <c r="C19" s="173"/>
      <c r="D19" s="173"/>
      <c r="E19" s="173"/>
      <c r="F19" s="173"/>
      <c r="G19" s="173"/>
      <c r="H19" s="173"/>
      <c r="I19" s="173"/>
      <c r="J19" s="173"/>
      <c r="K19" s="173"/>
      <c r="L19" s="173"/>
      <c r="M19" s="173"/>
      <c r="N19" s="173"/>
      <c r="O19" s="173"/>
      <c r="P19" s="173"/>
      <c r="Q19" s="174"/>
    </row>
    <row r="20" spans="2:17" ht="12.75">
      <c r="B20" s="172"/>
      <c r="C20" s="173"/>
      <c r="D20" s="173"/>
      <c r="E20" s="173"/>
      <c r="F20" s="173"/>
      <c r="G20" s="173"/>
      <c r="H20" s="173"/>
      <c r="I20" s="173"/>
      <c r="J20" s="173"/>
      <c r="K20" s="173"/>
      <c r="L20" s="173"/>
      <c r="M20" s="173"/>
      <c r="N20" s="173"/>
      <c r="O20" s="173"/>
      <c r="P20" s="173"/>
      <c r="Q20" s="174"/>
    </row>
    <row r="21" spans="2:17" ht="12.75">
      <c r="B21" s="172"/>
      <c r="C21" s="173"/>
      <c r="D21" s="173"/>
      <c r="E21" s="173"/>
      <c r="F21" s="173"/>
      <c r="G21" s="173"/>
      <c r="H21" s="173"/>
      <c r="I21" s="173"/>
      <c r="J21" s="173"/>
      <c r="K21" s="173"/>
      <c r="L21" s="173"/>
      <c r="M21" s="173"/>
      <c r="N21" s="173"/>
      <c r="O21" s="173"/>
      <c r="P21" s="173"/>
      <c r="Q21" s="174"/>
    </row>
    <row r="22" spans="2:17" ht="12.75">
      <c r="B22" s="172"/>
      <c r="C22" s="173"/>
      <c r="D22" s="173"/>
      <c r="E22" s="173"/>
      <c r="F22" s="173"/>
      <c r="G22" s="173"/>
      <c r="H22" s="173"/>
      <c r="I22" s="173"/>
      <c r="J22" s="173"/>
      <c r="K22" s="173"/>
      <c r="L22" s="173"/>
      <c r="M22" s="173"/>
      <c r="N22" s="173"/>
      <c r="O22" s="173"/>
      <c r="P22" s="173"/>
      <c r="Q22" s="174"/>
    </row>
    <row r="23" spans="2:17" ht="12.75">
      <c r="B23" s="172"/>
      <c r="C23" s="173"/>
      <c r="D23" s="173"/>
      <c r="E23" s="173"/>
      <c r="F23" s="173"/>
      <c r="G23" s="173"/>
      <c r="H23" s="173"/>
      <c r="I23" s="173"/>
      <c r="J23" s="173"/>
      <c r="K23" s="173"/>
      <c r="L23" s="173"/>
      <c r="M23" s="173"/>
      <c r="N23" s="173"/>
      <c r="O23" s="173"/>
      <c r="P23" s="173"/>
      <c r="Q23" s="174"/>
    </row>
    <row r="24" spans="2:17" ht="12.75">
      <c r="B24" s="172"/>
      <c r="C24" s="173"/>
      <c r="D24" s="173"/>
      <c r="E24" s="173"/>
      <c r="F24" s="173"/>
      <c r="G24" s="173"/>
      <c r="H24" s="173"/>
      <c r="I24" s="173"/>
      <c r="J24" s="173"/>
      <c r="K24" s="173"/>
      <c r="L24" s="173"/>
      <c r="M24" s="173"/>
      <c r="N24" s="173"/>
      <c r="O24" s="173"/>
      <c r="P24" s="173"/>
      <c r="Q24" s="174"/>
    </row>
    <row r="25" spans="2:17" ht="12.75">
      <c r="B25" s="172"/>
      <c r="C25" s="173"/>
      <c r="D25" s="173"/>
      <c r="E25" s="173"/>
      <c r="F25" s="173"/>
      <c r="G25" s="173"/>
      <c r="H25" s="173"/>
      <c r="I25" s="173"/>
      <c r="J25" s="173"/>
      <c r="K25" s="173"/>
      <c r="L25" s="173"/>
      <c r="M25" s="173"/>
      <c r="N25" s="173"/>
      <c r="O25" s="173"/>
      <c r="P25" s="173"/>
      <c r="Q25" s="174"/>
    </row>
    <row r="26" spans="2:17" ht="12.75">
      <c r="B26" s="172"/>
      <c r="C26" s="173"/>
      <c r="D26" s="173"/>
      <c r="E26" s="173"/>
      <c r="F26" s="173"/>
      <c r="G26" s="173"/>
      <c r="H26" s="173"/>
      <c r="I26" s="173"/>
      <c r="J26" s="173"/>
      <c r="K26" s="173"/>
      <c r="L26" s="173"/>
      <c r="M26" s="173"/>
      <c r="N26" s="173"/>
      <c r="O26" s="173"/>
      <c r="P26" s="173"/>
      <c r="Q26" s="174"/>
    </row>
    <row r="27" spans="2:17" ht="12.75">
      <c r="B27" s="172"/>
      <c r="C27" s="173"/>
      <c r="D27" s="173"/>
      <c r="E27" s="173"/>
      <c r="F27" s="173"/>
      <c r="G27" s="173"/>
      <c r="H27" s="173"/>
      <c r="I27" s="173"/>
      <c r="J27" s="173"/>
      <c r="K27" s="173"/>
      <c r="L27" s="173"/>
      <c r="M27" s="173"/>
      <c r="N27" s="173"/>
      <c r="O27" s="173"/>
      <c r="P27" s="173"/>
      <c r="Q27" s="174"/>
    </row>
    <row r="28" spans="2:17" ht="12.75">
      <c r="B28" s="172"/>
      <c r="C28" s="173"/>
      <c r="D28" s="173"/>
      <c r="E28" s="173"/>
      <c r="F28" s="173"/>
      <c r="G28" s="173"/>
      <c r="H28" s="173"/>
      <c r="I28" s="173"/>
      <c r="J28" s="173"/>
      <c r="K28" s="173"/>
      <c r="L28" s="173"/>
      <c r="M28" s="173"/>
      <c r="N28" s="173"/>
      <c r="O28" s="173"/>
      <c r="P28" s="173"/>
      <c r="Q28" s="174"/>
    </row>
    <row r="29" spans="2:17" ht="12.75">
      <c r="B29" s="172"/>
      <c r="C29" s="173"/>
      <c r="D29" s="173"/>
      <c r="E29" s="173"/>
      <c r="F29" s="173"/>
      <c r="G29" s="173"/>
      <c r="H29" s="173"/>
      <c r="I29" s="173"/>
      <c r="J29" s="173"/>
      <c r="K29" s="173"/>
      <c r="L29" s="173"/>
      <c r="M29" s="173"/>
      <c r="N29" s="173"/>
      <c r="O29" s="173"/>
      <c r="P29" s="173"/>
      <c r="Q29" s="174"/>
    </row>
    <row r="30" spans="2:17" ht="12.75">
      <c r="B30" s="172"/>
      <c r="C30" s="184" t="s">
        <v>166</v>
      </c>
      <c r="E30" s="173"/>
      <c r="F30" s="173"/>
      <c r="G30" s="173"/>
      <c r="H30" s="173"/>
      <c r="I30" s="173"/>
      <c r="J30" s="173"/>
      <c r="K30" s="173"/>
      <c r="L30" s="173"/>
      <c r="M30" s="173"/>
      <c r="N30" s="173"/>
      <c r="O30" s="173"/>
      <c r="P30" s="173"/>
      <c r="Q30" s="174"/>
    </row>
    <row r="31" spans="2:17" ht="12.75">
      <c r="B31" s="172"/>
      <c r="C31" s="185" t="s">
        <v>165</v>
      </c>
      <c r="E31" s="173"/>
      <c r="F31" s="173"/>
      <c r="G31" s="173"/>
      <c r="H31" s="173"/>
      <c r="I31" s="173"/>
      <c r="J31" s="173"/>
      <c r="K31" s="173"/>
      <c r="L31" s="173"/>
      <c r="M31" s="173"/>
      <c r="N31" s="173"/>
      <c r="O31" s="173"/>
      <c r="P31" s="173"/>
      <c r="Q31" s="174"/>
    </row>
    <row r="32" spans="2:17" ht="12.75">
      <c r="B32" s="172"/>
      <c r="C32" s="173"/>
      <c r="D32" s="173"/>
      <c r="E32" s="173"/>
      <c r="F32" s="173"/>
      <c r="G32" s="173"/>
      <c r="H32" s="173"/>
      <c r="I32" s="173"/>
      <c r="J32" s="173"/>
      <c r="K32" s="173"/>
      <c r="L32" s="173"/>
      <c r="M32" s="173"/>
      <c r="N32" s="173"/>
      <c r="O32" s="173"/>
      <c r="P32" s="173"/>
      <c r="Q32" s="174"/>
    </row>
    <row r="33" spans="2:17" ht="13.5" thickBot="1">
      <c r="B33" s="175"/>
      <c r="C33" s="176"/>
      <c r="D33" s="176"/>
      <c r="E33" s="176"/>
      <c r="F33" s="176"/>
      <c r="G33" s="176"/>
      <c r="H33" s="176"/>
      <c r="I33" s="176"/>
      <c r="J33" s="176"/>
      <c r="K33" s="176"/>
      <c r="L33" s="176"/>
      <c r="M33" s="176"/>
      <c r="N33" s="176"/>
      <c r="O33" s="176"/>
      <c r="P33" s="176"/>
      <c r="Q33" s="177"/>
    </row>
  </sheetData>
  <sheetProtection/>
  <printOptions horizontalCentered="1" verticalCentered="1"/>
  <pageMargins left="0.39" right="0.18" top="0.7480314960629921" bottom="0.7480314960629921" header="0.31496062992125984" footer="0.31496062992125984"/>
  <pageSetup blackAndWhite="1"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3"/>
  <dimension ref="B2:S51"/>
  <sheetViews>
    <sheetView showGridLines="0" showRowColHeaders="0" zoomScalePageLayoutView="0" workbookViewId="0" topLeftCell="A31">
      <selection activeCell="O12" sqref="O12"/>
    </sheetView>
  </sheetViews>
  <sheetFormatPr defaultColWidth="9.140625" defaultRowHeight="12.75"/>
  <cols>
    <col min="1" max="1" width="0.9921875" style="1" customWidth="1"/>
    <col min="2" max="2" width="7.7109375" style="2" customWidth="1"/>
    <col min="3" max="3" width="9.28125" style="3" customWidth="1"/>
    <col min="4" max="4" width="16.28125" style="3" customWidth="1"/>
    <col min="5" max="8" width="11.00390625" style="3" customWidth="1"/>
    <col min="9" max="9" width="3.57421875" style="3" customWidth="1"/>
    <col min="10" max="12" width="11.00390625" style="3" customWidth="1"/>
    <col min="13" max="13" width="7.140625" style="3" customWidth="1"/>
    <col min="14" max="14" width="9.57421875" style="3" customWidth="1"/>
    <col min="15" max="15" width="13.28125" style="4" customWidth="1"/>
    <col min="16" max="16" width="14.7109375" style="1" customWidth="1"/>
    <col min="17" max="17" width="14.7109375" style="1" bestFit="1" customWidth="1"/>
    <col min="18" max="18" width="18.28125" style="1" bestFit="1" customWidth="1"/>
    <col min="19" max="19" width="13.8515625" style="1" bestFit="1" customWidth="1"/>
    <col min="20" max="28" width="9.140625" style="1" customWidth="1"/>
    <col min="29" max="16384" width="9.140625" style="1" customWidth="1"/>
  </cols>
  <sheetData>
    <row r="1" ht="12.75" customHeight="1" thickBot="1"/>
    <row r="2" spans="6:12" ht="27.75" customHeight="1" thickBot="1">
      <c r="F2" s="113"/>
      <c r="G2" s="109"/>
      <c r="H2" s="110"/>
      <c r="I2" s="111" t="s">
        <v>77</v>
      </c>
      <c r="J2" s="110"/>
      <c r="K2" s="112"/>
      <c r="L2" s="114"/>
    </row>
    <row r="3" ht="12.75" customHeight="1"/>
    <row r="4" ht="12.75" customHeight="1" thickBot="1"/>
    <row r="5" spans="2:16" ht="23.25" customHeight="1">
      <c r="B5" s="98" t="s">
        <v>163</v>
      </c>
      <c r="C5" s="99"/>
      <c r="D5" s="99"/>
      <c r="E5" s="99"/>
      <c r="F5" s="99"/>
      <c r="G5" s="99"/>
      <c r="H5" s="99"/>
      <c r="I5" s="99"/>
      <c r="J5" s="99"/>
      <c r="K5" s="99"/>
      <c r="L5" s="99"/>
      <c r="M5" s="99"/>
      <c r="N5" s="99"/>
      <c r="O5" s="99"/>
      <c r="P5" s="100"/>
    </row>
    <row r="6" spans="2:16" ht="15">
      <c r="B6" s="106" t="s">
        <v>143</v>
      </c>
      <c r="C6" s="102"/>
      <c r="D6" s="102"/>
      <c r="E6" s="102"/>
      <c r="F6" s="102"/>
      <c r="G6" s="102"/>
      <c r="H6" s="102"/>
      <c r="I6" s="102"/>
      <c r="J6" s="102"/>
      <c r="K6" s="102"/>
      <c r="L6" s="102"/>
      <c r="M6" s="102"/>
      <c r="N6" s="102"/>
      <c r="O6" s="102"/>
      <c r="P6" s="103"/>
    </row>
    <row r="7" spans="2:16" ht="15">
      <c r="B7" s="106" t="s">
        <v>144</v>
      </c>
      <c r="C7" s="102"/>
      <c r="D7" s="102"/>
      <c r="E7" s="102"/>
      <c r="F7" s="102"/>
      <c r="G7" s="102"/>
      <c r="H7" s="102"/>
      <c r="I7" s="102"/>
      <c r="J7" s="102"/>
      <c r="K7" s="102"/>
      <c r="L7" s="102"/>
      <c r="M7" s="102"/>
      <c r="N7" s="102"/>
      <c r="O7" s="102"/>
      <c r="P7" s="103"/>
    </row>
    <row r="8" spans="2:16" ht="31.5" customHeight="1">
      <c r="B8" s="101" t="s">
        <v>164</v>
      </c>
      <c r="C8" s="102"/>
      <c r="D8" s="102"/>
      <c r="E8" s="102"/>
      <c r="F8" s="102"/>
      <c r="G8" s="102"/>
      <c r="H8" s="102"/>
      <c r="I8" s="102"/>
      <c r="J8" s="102"/>
      <c r="K8" s="102"/>
      <c r="L8" s="102"/>
      <c r="M8" s="102"/>
      <c r="N8" s="102"/>
      <c r="O8" s="102"/>
      <c r="P8" s="103"/>
    </row>
    <row r="9" spans="2:16" ht="25.5" customHeight="1" thickBot="1">
      <c r="B9" s="107" t="s">
        <v>76</v>
      </c>
      <c r="C9" s="104"/>
      <c r="D9" s="104"/>
      <c r="E9" s="104"/>
      <c r="F9" s="104"/>
      <c r="G9" s="104"/>
      <c r="H9" s="104"/>
      <c r="I9" s="104"/>
      <c r="J9" s="104"/>
      <c r="K9" s="104"/>
      <c r="L9" s="104"/>
      <c r="M9" s="104"/>
      <c r="N9" s="104"/>
      <c r="O9" s="104"/>
      <c r="P9" s="105"/>
    </row>
    <row r="10" ht="15.75" thickBot="1"/>
    <row r="11" spans="2:16" ht="21">
      <c r="B11" s="8"/>
      <c r="C11" s="89"/>
      <c r="D11" s="9"/>
      <c r="E11" s="9"/>
      <c r="F11" s="9"/>
      <c r="G11" s="9"/>
      <c r="H11" s="9"/>
      <c r="I11" s="9"/>
      <c r="J11" s="9"/>
      <c r="K11" s="9"/>
      <c r="L11" s="9"/>
      <c r="M11" s="9"/>
      <c r="N11" s="9"/>
      <c r="O11" s="10"/>
      <c r="P11" s="11"/>
    </row>
    <row r="12" spans="2:16" ht="15">
      <c r="B12" s="12"/>
      <c r="C12" s="208" t="s">
        <v>0</v>
      </c>
      <c r="D12" s="208"/>
      <c r="E12" s="208"/>
      <c r="F12" s="208"/>
      <c r="G12" s="208"/>
      <c r="H12" s="208"/>
      <c r="I12" s="208"/>
      <c r="J12" s="208"/>
      <c r="K12" s="208"/>
      <c r="L12" s="208"/>
      <c r="M12" s="208"/>
      <c r="N12" s="92"/>
      <c r="O12" s="82"/>
      <c r="P12" s="15"/>
    </row>
    <row r="13" spans="2:16" ht="9" customHeight="1">
      <c r="B13" s="12"/>
      <c r="C13" s="96"/>
      <c r="D13" s="96"/>
      <c r="E13" s="96"/>
      <c r="F13" s="96"/>
      <c r="G13" s="96"/>
      <c r="H13" s="96"/>
      <c r="I13" s="96"/>
      <c r="J13" s="96"/>
      <c r="K13" s="96"/>
      <c r="L13" s="96"/>
      <c r="M13" s="96"/>
      <c r="N13" s="96"/>
      <c r="O13" s="14"/>
      <c r="P13" s="15"/>
    </row>
    <row r="14" spans="2:16" ht="15">
      <c r="B14" s="12"/>
      <c r="C14" s="208" t="s">
        <v>145</v>
      </c>
      <c r="D14" s="208"/>
      <c r="E14" s="208"/>
      <c r="F14" s="208"/>
      <c r="G14" s="208"/>
      <c r="H14" s="208"/>
      <c r="I14" s="208"/>
      <c r="J14" s="208"/>
      <c r="K14" s="208"/>
      <c r="L14" s="208"/>
      <c r="M14" s="208"/>
      <c r="N14" s="92"/>
      <c r="O14" s="84"/>
      <c r="P14" s="15"/>
    </row>
    <row r="15" spans="2:16" ht="15" customHeight="1">
      <c r="B15" s="217">
        <f>IF(OR(AND(O12="ESOP",O14&gt;=36982),AND(O12="ESOW",O14&gt;=37257),AND(O14="")),"","T")</f>
      </c>
      <c r="C15" s="218">
        <f>IF(OR(AND(O12="ESOP",O14&gt;=36982),AND(O12="ESOW",O14&gt;=37257),O14=""),"","For ESOP, date of grant must be between 1/4/2001 and 31/12/2013. For ESOW, the date of grant must be between 1/1/2002 and 31/12/2013.")</f>
      </c>
      <c r="D15" s="218"/>
      <c r="E15" s="218"/>
      <c r="F15" s="218"/>
      <c r="G15" s="218"/>
      <c r="H15" s="218"/>
      <c r="I15" s="218"/>
      <c r="J15" s="218"/>
      <c r="K15" s="218"/>
      <c r="L15" s="218"/>
      <c r="M15" s="218"/>
      <c r="N15" s="91"/>
      <c r="O15" s="14"/>
      <c r="P15" s="15"/>
    </row>
    <row r="16" spans="2:16" ht="15" customHeight="1">
      <c r="B16" s="217"/>
      <c r="C16" s="218"/>
      <c r="D16" s="218"/>
      <c r="E16" s="218"/>
      <c r="F16" s="218"/>
      <c r="G16" s="218"/>
      <c r="H16" s="218"/>
      <c r="I16" s="218"/>
      <c r="J16" s="218"/>
      <c r="K16" s="218"/>
      <c r="L16" s="218"/>
      <c r="M16" s="218"/>
      <c r="N16" s="91"/>
      <c r="O16" s="14"/>
      <c r="P16" s="15"/>
    </row>
    <row r="17" spans="2:16" ht="15.75" customHeight="1" thickBot="1">
      <c r="B17" s="16"/>
      <c r="C17" s="21"/>
      <c r="D17" s="21"/>
      <c r="E17" s="21"/>
      <c r="F17" s="21"/>
      <c r="G17" s="21"/>
      <c r="H17" s="21"/>
      <c r="I17" s="21"/>
      <c r="J17" s="21"/>
      <c r="K17" s="21"/>
      <c r="L17" s="21"/>
      <c r="M17" s="21"/>
      <c r="N17" s="21"/>
      <c r="O17" s="18"/>
      <c r="P17" s="19"/>
    </row>
    <row r="18" spans="3:14" ht="15.75" thickBot="1">
      <c r="C18" s="7"/>
      <c r="D18" s="7"/>
      <c r="E18" s="7"/>
      <c r="F18" s="7"/>
      <c r="G18" s="7"/>
      <c r="H18" s="7"/>
      <c r="I18" s="7"/>
      <c r="J18" s="7"/>
      <c r="K18" s="7"/>
      <c r="L18" s="7"/>
      <c r="M18" s="7"/>
      <c r="N18" s="7"/>
    </row>
    <row r="19" spans="2:19" ht="21">
      <c r="B19" s="8"/>
      <c r="C19" s="89"/>
      <c r="D19" s="9"/>
      <c r="E19" s="9"/>
      <c r="F19" s="9"/>
      <c r="G19" s="9"/>
      <c r="H19" s="9"/>
      <c r="I19" s="9"/>
      <c r="J19" s="9"/>
      <c r="K19" s="9"/>
      <c r="L19" s="9"/>
      <c r="M19" s="9"/>
      <c r="N19" s="9"/>
      <c r="O19" s="10"/>
      <c r="P19" s="11"/>
      <c r="S19" s="136"/>
    </row>
    <row r="20" spans="2:16" ht="15">
      <c r="B20" s="12"/>
      <c r="C20" s="211" t="s">
        <v>146</v>
      </c>
      <c r="D20" s="211"/>
      <c r="E20" s="211"/>
      <c r="F20" s="211"/>
      <c r="G20" s="211"/>
      <c r="H20" s="211"/>
      <c r="I20" s="211"/>
      <c r="J20" s="211"/>
      <c r="K20" s="211"/>
      <c r="L20" s="211"/>
      <c r="M20" s="211"/>
      <c r="N20" s="211"/>
      <c r="O20" s="84"/>
      <c r="P20" s="15"/>
    </row>
    <row r="21" spans="2:16" ht="9" customHeight="1">
      <c r="B21" s="12"/>
      <c r="C21" s="97"/>
      <c r="D21" s="97"/>
      <c r="E21" s="97"/>
      <c r="F21" s="97"/>
      <c r="G21" s="97"/>
      <c r="H21" s="97"/>
      <c r="I21" s="97"/>
      <c r="J21" s="97"/>
      <c r="K21" s="97"/>
      <c r="L21" s="97"/>
      <c r="M21" s="97"/>
      <c r="N21" s="97"/>
      <c r="O21" s="120"/>
      <c r="P21" s="15"/>
    </row>
    <row r="22" spans="2:16" ht="14.25" customHeight="1">
      <c r="B22" s="12"/>
      <c r="C22" s="108" t="s">
        <v>94</v>
      </c>
      <c r="D22" s="137"/>
      <c r="E22" s="137"/>
      <c r="F22" s="137"/>
      <c r="G22" s="137"/>
      <c r="H22" s="137"/>
      <c r="I22" s="137"/>
      <c r="J22" s="137"/>
      <c r="K22" s="137"/>
      <c r="L22" s="137"/>
      <c r="M22" s="137"/>
      <c r="N22" s="93"/>
      <c r="O22" s="86"/>
      <c r="P22" s="15"/>
    </row>
    <row r="23" spans="2:16" ht="14.25" customHeight="1">
      <c r="B23" s="12"/>
      <c r="C23" s="108" t="s">
        <v>95</v>
      </c>
      <c r="D23" s="137"/>
      <c r="E23" s="137"/>
      <c r="F23" s="137"/>
      <c r="G23" s="137"/>
      <c r="H23" s="137"/>
      <c r="I23" s="137"/>
      <c r="J23" s="137"/>
      <c r="K23" s="137"/>
      <c r="L23" s="137"/>
      <c r="M23" s="137"/>
      <c r="N23" s="138"/>
      <c r="O23" s="14"/>
      <c r="P23" s="15"/>
    </row>
    <row r="24" spans="2:16" ht="15.75" thickBot="1">
      <c r="B24" s="16"/>
      <c r="C24" s="17"/>
      <c r="D24" s="17"/>
      <c r="E24" s="17"/>
      <c r="F24" s="17"/>
      <c r="G24" s="17"/>
      <c r="H24" s="17"/>
      <c r="I24" s="17"/>
      <c r="J24" s="17"/>
      <c r="K24" s="17"/>
      <c r="L24" s="17"/>
      <c r="M24" s="17"/>
      <c r="N24" s="17"/>
      <c r="O24" s="24"/>
      <c r="P24" s="19"/>
    </row>
    <row r="25" ht="15.75" thickBot="1">
      <c r="O25" s="1"/>
    </row>
    <row r="26" spans="2:16" ht="21">
      <c r="B26" s="8"/>
      <c r="C26" s="89"/>
      <c r="D26" s="9"/>
      <c r="E26" s="9"/>
      <c r="F26" s="9"/>
      <c r="G26" s="9"/>
      <c r="H26" s="9"/>
      <c r="I26" s="9"/>
      <c r="J26" s="9"/>
      <c r="K26" s="9"/>
      <c r="L26" s="9"/>
      <c r="M26" s="9"/>
      <c r="N26" s="9"/>
      <c r="O26" s="10"/>
      <c r="P26" s="11"/>
    </row>
    <row r="27" spans="2:16" ht="15">
      <c r="B27" s="12"/>
      <c r="C27" s="119" t="s">
        <v>162</v>
      </c>
      <c r="D27" s="119"/>
      <c r="E27" s="119"/>
      <c r="F27" s="119"/>
      <c r="G27" s="119"/>
      <c r="H27" s="119"/>
      <c r="I27" s="119"/>
      <c r="J27" s="119"/>
      <c r="K27" s="119"/>
      <c r="L27" s="119"/>
      <c r="M27" s="96"/>
      <c r="N27" s="92"/>
      <c r="O27" s="84"/>
      <c r="P27" s="15"/>
    </row>
    <row r="28" spans="2:16" ht="9" customHeight="1">
      <c r="B28" s="12"/>
      <c r="C28" s="119"/>
      <c r="D28" s="119"/>
      <c r="E28" s="119"/>
      <c r="F28" s="119"/>
      <c r="G28" s="119"/>
      <c r="H28" s="119"/>
      <c r="I28" s="119"/>
      <c r="J28" s="119"/>
      <c r="K28" s="119"/>
      <c r="L28" s="119"/>
      <c r="M28" s="92"/>
      <c r="N28" s="92"/>
      <c r="O28" s="94"/>
      <c r="P28" s="15"/>
    </row>
    <row r="29" spans="2:16" ht="15">
      <c r="B29" s="12"/>
      <c r="C29" s="119" t="s">
        <v>79</v>
      </c>
      <c r="D29" s="119"/>
      <c r="E29" s="119"/>
      <c r="F29" s="119"/>
      <c r="G29" s="119"/>
      <c r="H29" s="119"/>
      <c r="I29" s="119"/>
      <c r="J29" s="119"/>
      <c r="K29" s="119"/>
      <c r="L29" s="119"/>
      <c r="M29" s="96"/>
      <c r="N29" s="92"/>
      <c r="O29" s="85"/>
      <c r="P29" s="27"/>
    </row>
    <row r="30" spans="2:16" ht="9" customHeight="1">
      <c r="B30" s="12"/>
      <c r="C30" s="92"/>
      <c r="D30" s="92"/>
      <c r="E30" s="92"/>
      <c r="F30" s="92"/>
      <c r="G30" s="92"/>
      <c r="H30" s="92"/>
      <c r="I30" s="92"/>
      <c r="J30" s="92"/>
      <c r="K30" s="92"/>
      <c r="L30" s="92"/>
      <c r="M30" s="92"/>
      <c r="N30" s="92"/>
      <c r="O30" s="95"/>
      <c r="P30" s="27"/>
    </row>
    <row r="31" spans="2:16" ht="15">
      <c r="B31" s="12"/>
      <c r="C31" s="208" t="s">
        <v>3</v>
      </c>
      <c r="D31" s="208"/>
      <c r="E31" s="208"/>
      <c r="F31" s="208"/>
      <c r="G31" s="208"/>
      <c r="H31" s="208"/>
      <c r="I31" s="208"/>
      <c r="J31" s="208"/>
      <c r="K31" s="208"/>
      <c r="L31" s="208"/>
      <c r="M31" s="208"/>
      <c r="N31" s="92"/>
      <c r="O31" s="85"/>
      <c r="P31" s="27"/>
    </row>
    <row r="32" spans="2:16" ht="9" customHeight="1">
      <c r="B32" s="12"/>
      <c r="C32" s="92"/>
      <c r="D32" s="92"/>
      <c r="E32" s="92"/>
      <c r="F32" s="92"/>
      <c r="G32" s="92"/>
      <c r="H32" s="92"/>
      <c r="I32" s="92"/>
      <c r="J32" s="92"/>
      <c r="K32" s="92"/>
      <c r="L32" s="92"/>
      <c r="M32" s="92"/>
      <c r="N32" s="92"/>
      <c r="O32" s="28"/>
      <c r="P32" s="27"/>
    </row>
    <row r="33" spans="2:16" ht="15.75" thickBot="1">
      <c r="B33" s="16"/>
      <c r="C33" s="17"/>
      <c r="D33" s="17"/>
      <c r="E33" s="17"/>
      <c r="F33" s="17"/>
      <c r="G33" s="17"/>
      <c r="H33" s="17"/>
      <c r="I33" s="17"/>
      <c r="J33" s="17"/>
      <c r="K33" s="17"/>
      <c r="L33" s="17"/>
      <c r="M33" s="17"/>
      <c r="N33" s="17"/>
      <c r="O33" s="18"/>
      <c r="P33" s="19"/>
    </row>
    <row r="34" ht="15.75" thickBot="1"/>
    <row r="35" spans="2:16" ht="21">
      <c r="B35" s="38"/>
      <c r="C35" s="88" t="s">
        <v>21</v>
      </c>
      <c r="D35" s="39"/>
      <c r="E35" s="39"/>
      <c r="F35" s="39"/>
      <c r="G35" s="39"/>
      <c r="H35" s="39"/>
      <c r="I35" s="39"/>
      <c r="J35" s="39"/>
      <c r="K35" s="39"/>
      <c r="L35" s="39"/>
      <c r="M35" s="39"/>
      <c r="N35" s="39"/>
      <c r="O35" s="40"/>
      <c r="P35" s="41"/>
    </row>
    <row r="36" spans="2:16" ht="15">
      <c r="B36" s="49"/>
      <c r="C36" s="221">
        <f>IF(AND(O12&lt;&gt;"",O14&lt;&gt;"",O20&lt;&gt;"",O22&lt;&gt;"",O27&lt;&gt;"",O29&lt;&gt;"",O31&lt;&gt;""),VLOOKUP("FAIL vesting",R44:S48,2,FALSE),"")</f>
      </c>
      <c r="D36" s="221"/>
      <c r="E36" s="221"/>
      <c r="F36" s="221"/>
      <c r="G36" s="221"/>
      <c r="H36" s="221"/>
      <c r="I36" s="221"/>
      <c r="J36" s="221"/>
      <c r="K36" s="221"/>
      <c r="L36" s="221"/>
      <c r="M36" s="221"/>
      <c r="N36" s="221"/>
      <c r="O36" s="221"/>
      <c r="P36" s="126"/>
    </row>
    <row r="37" spans="2:16" ht="15">
      <c r="B37" s="49"/>
      <c r="C37" s="222">
        <f>IF(AND(O12&lt;&gt;"",O14&lt;&gt;"",O20&lt;&gt;"",O22&lt;&gt;"",O27&lt;&gt;"",O29&lt;&gt;"",O31&lt;&gt;"",C36="",O22="Yes",O20="Yes",AND(O14&gt;=39494,O14&lt;=41320)),"Please click here to check if you qualify for ERIS (Start-Ups).","")</f>
      </c>
      <c r="D37" s="222"/>
      <c r="E37" s="222"/>
      <c r="F37" s="222"/>
      <c r="G37" s="222"/>
      <c r="H37" s="179"/>
      <c r="I37" s="179"/>
      <c r="J37" s="179"/>
      <c r="K37" s="179"/>
      <c r="L37" s="179"/>
      <c r="M37" s="179"/>
      <c r="N37" s="179"/>
      <c r="O37" s="179"/>
      <c r="P37" s="126"/>
    </row>
    <row r="38" spans="2:16" ht="15">
      <c r="B38" s="49"/>
      <c r="C38" s="222">
        <f>IF(AND(O12&lt;&gt;"",O14&lt;&gt;"",O20&lt;&gt;"",O22&lt;&gt;"",O27&lt;&gt;"",O29&lt;&gt;"",O31&lt;&gt;"",C36="",O22="Yes",C37=""),"Please click here to check if you qualify for ERIS (SMEs).","")</f>
      </c>
      <c r="D38" s="222"/>
      <c r="E38" s="222"/>
      <c r="F38" s="222"/>
      <c r="G38" s="222"/>
      <c r="H38" s="179"/>
      <c r="I38" s="179"/>
      <c r="J38" s="179"/>
      <c r="K38" s="179"/>
      <c r="L38" s="179"/>
      <c r="M38" s="179"/>
      <c r="N38" s="179"/>
      <c r="O38" s="179"/>
      <c r="P38" s="126"/>
    </row>
    <row r="39" spans="2:16" ht="15">
      <c r="B39" s="49"/>
      <c r="C39" s="222">
        <f>IF(AND(O12&lt;&gt;"",O14&lt;&gt;"",O20&lt;&gt;"",O22&lt;&gt;"",O27&lt;&gt;"",O29&lt;&gt;"",O31&lt;&gt;"",C36="",O22="No"),"Please click here to check if you qualify for ERIS (All Corporations).","")</f>
      </c>
      <c r="D39" s="222"/>
      <c r="E39" s="222"/>
      <c r="F39" s="222"/>
      <c r="G39" s="222"/>
      <c r="H39" s="179"/>
      <c r="I39" s="179"/>
      <c r="J39" s="179"/>
      <c r="K39" s="179"/>
      <c r="L39" s="179"/>
      <c r="M39" s="179"/>
      <c r="N39" s="179"/>
      <c r="O39" s="179"/>
      <c r="P39" s="126"/>
    </row>
    <row r="40" spans="2:16" ht="15">
      <c r="B40" s="49"/>
      <c r="C40" s="127"/>
      <c r="D40" s="127"/>
      <c r="E40" s="127"/>
      <c r="F40" s="127"/>
      <c r="G40" s="127"/>
      <c r="H40" s="127"/>
      <c r="I40" s="127"/>
      <c r="J40" s="127"/>
      <c r="K40" s="127"/>
      <c r="L40" s="127"/>
      <c r="M40" s="127"/>
      <c r="N40" s="127"/>
      <c r="O40" s="127"/>
      <c r="P40" s="126"/>
    </row>
    <row r="41" spans="2:16" ht="15">
      <c r="B41" s="49"/>
      <c r="C41" s="219"/>
      <c r="D41" s="219"/>
      <c r="E41" s="219"/>
      <c r="F41" s="219"/>
      <c r="G41" s="219"/>
      <c r="H41" s="219"/>
      <c r="I41" s="219"/>
      <c r="J41" s="219"/>
      <c r="K41" s="219"/>
      <c r="L41" s="219"/>
      <c r="M41" s="219"/>
      <c r="N41" s="219"/>
      <c r="O41" s="219"/>
      <c r="P41" s="220"/>
    </row>
    <row r="42" spans="2:16" ht="15.75" thickBot="1">
      <c r="B42" s="122"/>
      <c r="C42" s="123"/>
      <c r="D42" s="123"/>
      <c r="E42" s="123"/>
      <c r="F42" s="123"/>
      <c r="G42" s="123"/>
      <c r="H42" s="123"/>
      <c r="I42" s="123"/>
      <c r="J42" s="123"/>
      <c r="K42" s="123"/>
      <c r="L42" s="123"/>
      <c r="M42" s="123"/>
      <c r="N42" s="123"/>
      <c r="O42" s="124"/>
      <c r="P42" s="125"/>
    </row>
    <row r="43" ht="15" hidden="1">
      <c r="Q43" s="35" t="s">
        <v>22</v>
      </c>
    </row>
    <row r="44" spans="17:19" ht="15" hidden="1">
      <c r="Q44" s="1" t="s">
        <v>80</v>
      </c>
      <c r="R44" s="1" t="str">
        <f>IF(AND(O12="ESOP",YEARFRAC(O27,O14)&lt;2,O31-O29&gt;0),"FAIL vesting","PASS vesting")</f>
        <v>PASS vesting</v>
      </c>
      <c r="S44" s="1" t="s">
        <v>84</v>
      </c>
    </row>
    <row r="45" spans="3:19" ht="15" hidden="1">
      <c r="C45" s="121"/>
      <c r="D45" s="121"/>
      <c r="E45" s="121"/>
      <c r="F45" s="121"/>
      <c r="G45" s="121"/>
      <c r="H45" s="121"/>
      <c r="Q45" s="1" t="s">
        <v>81</v>
      </c>
      <c r="R45" s="1" t="str">
        <f>IF(AND(O12="ESOP",YEARFRAC(O27,O14)&lt;1,O31-O29&lt;=0,O29&lt;&gt;"",O31&lt;&gt;""),"FAIL vesting","PASS vesting")</f>
        <v>PASS vesting</v>
      </c>
      <c r="S45" s="1" t="s">
        <v>85</v>
      </c>
    </row>
    <row r="46" spans="3:19" ht="15" hidden="1">
      <c r="C46" s="121"/>
      <c r="D46" s="121"/>
      <c r="E46" s="121"/>
      <c r="F46" s="121"/>
      <c r="G46" s="121"/>
      <c r="H46" s="121"/>
      <c r="Q46" s="1" t="s">
        <v>82</v>
      </c>
      <c r="R46" s="1" t="str">
        <f>IF(AND(O12="ESOW",YEARFRAC(O27,O14)&lt;1,O31-O29&gt;0),"FAIL vesting","PASS vesting")</f>
        <v>PASS vesting</v>
      </c>
      <c r="S46" s="1" t="s">
        <v>86</v>
      </c>
    </row>
    <row r="47" spans="3:19" ht="15" hidden="1">
      <c r="C47" s="121"/>
      <c r="D47" s="121"/>
      <c r="E47" s="121"/>
      <c r="F47" s="121"/>
      <c r="G47" s="121"/>
      <c r="H47" s="121"/>
      <c r="Q47" s="1" t="s">
        <v>83</v>
      </c>
      <c r="R47" s="1" t="str">
        <f>IF(AND(O12="ESOW",YEARFRAC(O27,O14)&lt;0.5,O31-O29&lt;=0),"FAIL vesting","PASS vesting")</f>
        <v>PASS vesting</v>
      </c>
      <c r="S47" s="1" t="s">
        <v>87</v>
      </c>
    </row>
    <row r="48" spans="3:19" ht="15" hidden="1">
      <c r="C48" s="121"/>
      <c r="D48" s="121"/>
      <c r="E48" s="121"/>
      <c r="F48" s="121"/>
      <c r="G48" s="121"/>
      <c r="H48" s="121"/>
      <c r="Q48" s="1" t="s">
        <v>88</v>
      </c>
      <c r="R48" s="1" t="str">
        <f>IF(AND(R44="FAIL vesting",R45="FAIL vesting",R46="FAIL vesting",R47="FAIL vesting"),"PASS vesting","FAIL vesting")</f>
        <v>FAIL vesting</v>
      </c>
      <c r="S48" s="1">
        <f>""</f>
      </c>
    </row>
    <row r="49" spans="3:8" ht="15">
      <c r="C49" s="121"/>
      <c r="D49" s="121"/>
      <c r="E49" s="121"/>
      <c r="F49" s="121"/>
      <c r="G49" s="121"/>
      <c r="H49" s="121"/>
    </row>
    <row r="50" spans="3:8" ht="15">
      <c r="C50" s="121"/>
      <c r="D50" s="121"/>
      <c r="E50" s="121"/>
      <c r="F50" s="121"/>
      <c r="G50" s="121"/>
      <c r="H50" s="121"/>
    </row>
    <row r="51" spans="3:10" ht="15">
      <c r="C51" s="121"/>
      <c r="D51" s="121"/>
      <c r="E51" s="121"/>
      <c r="F51" s="121"/>
      <c r="G51" s="121"/>
      <c r="H51" s="121"/>
      <c r="I51" s="121"/>
      <c r="J51" s="121"/>
    </row>
  </sheetData>
  <sheetProtection sheet="1"/>
  <mergeCells count="11">
    <mergeCell ref="C12:M12"/>
    <mergeCell ref="C14:M14"/>
    <mergeCell ref="C31:M31"/>
    <mergeCell ref="B15:B16"/>
    <mergeCell ref="C15:M16"/>
    <mergeCell ref="C20:N20"/>
    <mergeCell ref="C41:P41"/>
    <mergeCell ref="C36:O36"/>
    <mergeCell ref="C37:G37"/>
    <mergeCell ref="C39:G39"/>
    <mergeCell ref="C38:G38"/>
  </mergeCells>
  <conditionalFormatting sqref="O12">
    <cfRule type="expression" priority="87" dxfId="0" stopIfTrue="1">
      <formula>$O$12=""</formula>
    </cfRule>
  </conditionalFormatting>
  <conditionalFormatting sqref="N15:N16 C22:C23">
    <cfRule type="expression" priority="86" dxfId="131" stopIfTrue="1">
      <formula>#REF!&lt;&gt;""</formula>
    </cfRule>
  </conditionalFormatting>
  <conditionalFormatting sqref="O27">
    <cfRule type="expression" priority="65" dxfId="1" stopIfTrue="1">
      <formula>$O$27&lt;&gt;""</formula>
    </cfRule>
    <cfRule type="expression" priority="66" dxfId="0" stopIfTrue="1">
      <formula>$O$22&lt;&gt;""</formula>
    </cfRule>
  </conditionalFormatting>
  <conditionalFormatting sqref="O29">
    <cfRule type="expression" priority="63" dxfId="1" stopIfTrue="1">
      <formula>$O$29&lt;&gt;""</formula>
    </cfRule>
    <cfRule type="expression" priority="64" dxfId="0" stopIfTrue="1">
      <formula>$O$22&lt;&gt;""</formula>
    </cfRule>
  </conditionalFormatting>
  <conditionalFormatting sqref="O31">
    <cfRule type="expression" priority="61" dxfId="1" stopIfTrue="1">
      <formula>$O$31&lt;&gt;""</formula>
    </cfRule>
    <cfRule type="expression" priority="62" dxfId="0" stopIfTrue="1">
      <formula>$O$22&lt;&gt;""</formula>
    </cfRule>
  </conditionalFormatting>
  <conditionalFormatting sqref="O20">
    <cfRule type="expression" priority="44" dxfId="1" stopIfTrue="1">
      <formula>$O$20&lt;&gt;""</formula>
    </cfRule>
    <cfRule type="expression" priority="45" dxfId="0" stopIfTrue="1">
      <formula>$O$14&lt;&gt;""</formula>
    </cfRule>
  </conditionalFormatting>
  <conditionalFormatting sqref="O22">
    <cfRule type="expression" priority="12" dxfId="1" stopIfTrue="1">
      <formula>$O$22&lt;&gt;""</formula>
    </cfRule>
    <cfRule type="expression" priority="13" dxfId="0" stopIfTrue="1">
      <formula>$O$20&lt;&gt;""</formula>
    </cfRule>
  </conditionalFormatting>
  <conditionalFormatting sqref="O14">
    <cfRule type="expression" priority="1" dxfId="1" stopIfTrue="1">
      <formula>$O$14&lt;&gt;""</formula>
    </cfRule>
    <cfRule type="expression" priority="2" dxfId="0" stopIfTrue="1">
      <formula>$O$12&lt;&gt;""</formula>
    </cfRule>
  </conditionalFormatting>
  <dataValidations count="6">
    <dataValidation type="date" allowBlank="1" showInputMessage="1" showErrorMessage="1" error="Invalid entry. Please enter a date not earlier than the plan's date of grant or later than 31/12/2023." sqref="O27">
      <formula1>O14</formula1>
      <formula2>45291</formula2>
    </dataValidation>
    <dataValidation type="list" allowBlank="1" showInputMessage="1" showErrorMessage="1" sqref="O22 O35">
      <formula1>"Yes,No"</formula1>
    </dataValidation>
    <dataValidation type="decimal" allowBlank="1" showInputMessage="1" showErrorMessage="1" error="Invalid entry. Please enter the price in NNNN.NNNN." sqref="O29 O31">
      <formula1>0</formula1>
      <formula2>9999.9999</formula2>
    </dataValidation>
    <dataValidation type="list" operator="greaterThan" allowBlank="1" showInputMessage="1" showErrorMessage="1" sqref="O20">
      <formula1>"Yes,No"</formula1>
    </dataValidation>
    <dataValidation type="date" allowBlank="1" showInputMessage="1" showErrorMessage="1" prompt="For ESOP, date of grant must be between 1/4/2001 and 31/12/2013.&#10;&#10;For ESOW, the date of grant must be between 1/1/2002 and 31/12/2013." error="Invalid entry. &#10;For ESOP, date of grant must be between 1/4/2001 and 31/12/2013.&#10;For ESOW, the date of grant must be between 1/1/2002 and 31/12/2013." sqref="O14">
      <formula1>36982</formula1>
      <formula2>41639</formula2>
    </dataValidation>
    <dataValidation type="list" allowBlank="1" showInputMessage="1" showErrorMessage="1" error="Please select ESOP or ESOW." sqref="O12">
      <formula1>"ESOP,ESOW"</formula1>
    </dataValidation>
  </dataValidations>
  <hyperlinks>
    <hyperlink ref="C37:F37" location="'Step 2 (i)'!A1" display="'Step 2 (i)'!A1"/>
    <hyperlink ref="C37" location="'ERIS (Start-Ups)'!A1" display="'ERIS (Start-Ups)'!A1"/>
    <hyperlink ref="C37:G37" location="'ERIS (Start-Ups)'!A1" tooltip="ERIS (Start-Ups)" display="'ERIS (Start-Ups)'!A1"/>
    <hyperlink ref="C38:F38" location="'ERIS (SMEs)'!A1" tooltip="ERIS (SMEs)" display="'ERIS (SMEs)'!A1"/>
    <hyperlink ref="C39:G39" location="'ERIS (All Corporations)'!A1" tooltip="ERIS (All Corporations)" display="'ERIS (All Corporations)'!A1"/>
  </hyperlinks>
  <printOptions horizontalCentered="1" verticalCentered="1"/>
  <pageMargins left="0.7086614173228347" right="0.1968503937007874" top="0.31496062992125984" bottom="0.4330708661417323" header="0.1968503937007874" footer="0.31496062992125984"/>
  <pageSetup blackAndWhite="1" horizontalDpi="600" verticalDpi="600" orientation="portrait" paperSize="9" scale="65" r:id="rId2"/>
  <legacyDrawing r:id="rId1"/>
</worksheet>
</file>

<file path=xl/worksheets/sheet5.xml><?xml version="1.0" encoding="utf-8"?>
<worksheet xmlns="http://schemas.openxmlformats.org/spreadsheetml/2006/main" xmlns:r="http://schemas.openxmlformats.org/officeDocument/2006/relationships">
  <sheetPr codeName="Sheet4"/>
  <dimension ref="A1:R38"/>
  <sheetViews>
    <sheetView showGridLines="0" showRowColHeaders="0" zoomScalePageLayoutView="0" workbookViewId="0" topLeftCell="A1">
      <selection activeCell="B44" sqref="B44"/>
    </sheetView>
  </sheetViews>
  <sheetFormatPr defaultColWidth="9.140625" defaultRowHeight="12.75"/>
  <cols>
    <col min="1" max="1" width="2.7109375" style="115" customWidth="1"/>
    <col min="2" max="4" width="9.140625" style="115" customWidth="1"/>
    <col min="5" max="5" width="7.421875" style="115" customWidth="1"/>
    <col min="6" max="7" width="0" style="115" hidden="1" customWidth="1"/>
    <col min="8" max="16384" width="9.140625" style="115" customWidth="1"/>
  </cols>
  <sheetData>
    <row r="1" spans="1:14" ht="15.75" thickBot="1">
      <c r="A1" s="117"/>
      <c r="B1" s="117"/>
      <c r="C1" s="117"/>
      <c r="D1" s="117"/>
      <c r="E1" s="117"/>
      <c r="F1" s="117"/>
      <c r="G1" s="117"/>
      <c r="H1" s="117"/>
      <c r="I1" s="117"/>
      <c r="J1" s="117"/>
      <c r="K1" s="117"/>
      <c r="L1" s="117"/>
      <c r="M1" s="117"/>
      <c r="N1" s="117"/>
    </row>
    <row r="2" spans="1:15" ht="18.75" customHeight="1">
      <c r="A2" s="118"/>
      <c r="B2" s="117"/>
      <c r="C2" s="117"/>
      <c r="D2" s="117"/>
      <c r="E2" s="223" t="s">
        <v>58</v>
      </c>
      <c r="F2" s="224"/>
      <c r="G2" s="224"/>
      <c r="H2" s="224"/>
      <c r="I2" s="224"/>
      <c r="J2" s="224"/>
      <c r="K2" s="225"/>
      <c r="L2" s="117"/>
      <c r="M2" s="117"/>
      <c r="N2" s="117"/>
      <c r="O2" s="117"/>
    </row>
    <row r="3" spans="1:15" ht="12" customHeight="1" thickBot="1">
      <c r="A3" s="118"/>
      <c r="B3" s="117"/>
      <c r="C3" s="117"/>
      <c r="D3" s="117"/>
      <c r="E3" s="226"/>
      <c r="F3" s="227"/>
      <c r="G3" s="227"/>
      <c r="H3" s="227"/>
      <c r="I3" s="227"/>
      <c r="J3" s="227"/>
      <c r="K3" s="228"/>
      <c r="L3" s="117"/>
      <c r="M3" s="117"/>
      <c r="N3" s="117"/>
      <c r="O3" s="117"/>
    </row>
    <row r="4" spans="1:15" ht="12" customHeight="1">
      <c r="A4" s="118"/>
      <c r="B4" s="117"/>
      <c r="C4" s="117"/>
      <c r="D4" s="117"/>
      <c r="E4" s="117"/>
      <c r="F4" s="117"/>
      <c r="G4" s="117"/>
      <c r="H4" s="117"/>
      <c r="I4" s="117"/>
      <c r="J4" s="117"/>
      <c r="K4" s="117"/>
      <c r="L4" s="117"/>
      <c r="M4" s="117"/>
      <c r="N4" s="117"/>
      <c r="O4" s="117"/>
    </row>
    <row r="5" spans="1:15" ht="12" customHeight="1">
      <c r="A5" s="118"/>
      <c r="B5" s="117"/>
      <c r="C5" s="117"/>
      <c r="D5" s="117"/>
      <c r="E5" s="117"/>
      <c r="F5" s="117"/>
      <c r="G5" s="117"/>
      <c r="H5" s="117"/>
      <c r="I5" s="117"/>
      <c r="J5" s="117"/>
      <c r="K5" s="117"/>
      <c r="L5" s="117"/>
      <c r="M5" s="117"/>
      <c r="N5" s="117"/>
      <c r="O5" s="117"/>
    </row>
    <row r="6" spans="1:14" ht="15">
      <c r="A6" s="117"/>
      <c r="B6" s="117"/>
      <c r="C6" s="117"/>
      <c r="D6" s="117"/>
      <c r="E6" s="117"/>
      <c r="F6" s="117"/>
      <c r="G6" s="117"/>
      <c r="H6" s="117"/>
      <c r="I6" s="117"/>
      <c r="J6" s="117"/>
      <c r="K6" s="117"/>
      <c r="L6" s="117"/>
      <c r="M6" s="117"/>
      <c r="N6" s="117"/>
    </row>
    <row r="7" spans="1:14" ht="15">
      <c r="A7" s="117"/>
      <c r="B7" s="116" t="s">
        <v>89</v>
      </c>
      <c r="C7" s="117"/>
      <c r="D7" s="117"/>
      <c r="E7" s="117"/>
      <c r="F7" s="117"/>
      <c r="G7" s="117"/>
      <c r="H7" s="117"/>
      <c r="I7" s="117"/>
      <c r="J7" s="117"/>
      <c r="K7" s="117"/>
      <c r="L7" s="117"/>
      <c r="M7" s="117"/>
      <c r="N7" s="117"/>
    </row>
    <row r="8" spans="1:14" ht="15">
      <c r="A8" s="117"/>
      <c r="B8" s="117"/>
      <c r="C8" s="117"/>
      <c r="D8" s="117"/>
      <c r="E8" s="117"/>
      <c r="F8" s="117"/>
      <c r="G8" s="117"/>
      <c r="H8" s="117"/>
      <c r="I8" s="117"/>
      <c r="J8" s="117"/>
      <c r="K8" s="117"/>
      <c r="L8" s="117"/>
      <c r="M8" s="117"/>
      <c r="N8" s="117"/>
    </row>
    <row r="9" spans="1:14" ht="74.25" customHeight="1">
      <c r="A9" s="117"/>
      <c r="B9" s="229" t="s">
        <v>90</v>
      </c>
      <c r="C9" s="229"/>
      <c r="D9" s="229"/>
      <c r="E9" s="229"/>
      <c r="F9" s="229"/>
      <c r="G9" s="229"/>
      <c r="H9" s="229"/>
      <c r="I9" s="229"/>
      <c r="J9" s="229"/>
      <c r="K9" s="229"/>
      <c r="L9" s="229"/>
      <c r="M9" s="117"/>
      <c r="N9" s="117"/>
    </row>
    <row r="10" spans="1:14" s="147" customFormat="1" ht="18" customHeight="1">
      <c r="A10" s="146"/>
      <c r="B10" s="150" t="s">
        <v>105</v>
      </c>
      <c r="C10" s="143"/>
      <c r="D10" s="143"/>
      <c r="E10" s="143"/>
      <c r="F10" s="143"/>
      <c r="G10" s="143"/>
      <c r="H10" s="143"/>
      <c r="I10" s="143"/>
      <c r="J10" s="143"/>
      <c r="K10" s="143"/>
      <c r="L10" s="143"/>
      <c r="M10" s="146"/>
      <c r="N10" s="146"/>
    </row>
    <row r="11" spans="1:14" ht="21">
      <c r="A11" s="117"/>
      <c r="B11" s="130"/>
      <c r="C11" s="128"/>
      <c r="D11" s="128"/>
      <c r="E11" s="128"/>
      <c r="F11" s="128"/>
      <c r="G11" s="128"/>
      <c r="H11" s="128"/>
      <c r="I11" s="128"/>
      <c r="J11" s="128"/>
      <c r="K11" s="128"/>
      <c r="L11" s="128"/>
      <c r="M11" s="117"/>
      <c r="N11" s="117"/>
    </row>
    <row r="12" spans="1:14" ht="21">
      <c r="A12" s="117"/>
      <c r="B12" s="129"/>
      <c r="C12" s="117"/>
      <c r="D12" s="117"/>
      <c r="E12" s="117"/>
      <c r="F12" s="117"/>
      <c r="G12" s="117"/>
      <c r="H12" s="117"/>
      <c r="I12" s="117"/>
      <c r="J12" s="117"/>
      <c r="K12" s="117"/>
      <c r="L12" s="117"/>
      <c r="M12" s="117"/>
      <c r="N12" s="117"/>
    </row>
    <row r="13" spans="1:14" ht="15">
      <c r="A13" s="117"/>
      <c r="B13" s="117"/>
      <c r="C13" s="117"/>
      <c r="D13" s="117"/>
      <c r="E13" s="117"/>
      <c r="F13" s="117"/>
      <c r="G13" s="117"/>
      <c r="H13" s="117"/>
      <c r="I13" s="117"/>
      <c r="J13" s="117"/>
      <c r="K13" s="117"/>
      <c r="L13" s="117"/>
      <c r="M13" s="117"/>
      <c r="N13" s="117"/>
    </row>
    <row r="14" spans="1:14" ht="15">
      <c r="A14" s="117"/>
      <c r="B14" s="117"/>
      <c r="C14" s="117"/>
      <c r="D14" s="117"/>
      <c r="E14" s="117"/>
      <c r="F14" s="117"/>
      <c r="G14" s="117"/>
      <c r="H14" s="117"/>
      <c r="I14" s="117"/>
      <c r="J14" s="117"/>
      <c r="K14" s="117"/>
      <c r="L14" s="117"/>
      <c r="M14" s="117"/>
      <c r="N14" s="117"/>
    </row>
    <row r="15" spans="1:14" ht="15">
      <c r="A15" s="117"/>
      <c r="B15" s="117"/>
      <c r="C15" s="117"/>
      <c r="D15" s="117"/>
      <c r="E15" s="117"/>
      <c r="F15" s="117"/>
      <c r="G15" s="117"/>
      <c r="H15" s="117"/>
      <c r="I15" s="117"/>
      <c r="J15" s="117"/>
      <c r="K15" s="117"/>
      <c r="L15" s="117"/>
      <c r="M15" s="117"/>
      <c r="N15" s="117"/>
    </row>
    <row r="16" spans="1:14" ht="15">
      <c r="A16" s="117"/>
      <c r="B16" s="117"/>
      <c r="C16" s="117"/>
      <c r="D16" s="117"/>
      <c r="E16" s="117"/>
      <c r="F16" s="117"/>
      <c r="G16" s="117"/>
      <c r="H16" s="117"/>
      <c r="I16" s="117"/>
      <c r="J16" s="117"/>
      <c r="K16" s="117"/>
      <c r="L16" s="117"/>
      <c r="M16" s="117"/>
      <c r="N16" s="117"/>
    </row>
    <row r="17" spans="1:14" ht="15" hidden="1">
      <c r="A17" s="146" t="s">
        <v>141</v>
      </c>
      <c r="B17" s="131" t="s">
        <v>104</v>
      </c>
      <c r="C17" s="117"/>
      <c r="D17" s="117"/>
      <c r="E17" s="117"/>
      <c r="F17" s="117"/>
      <c r="G17" s="117"/>
      <c r="H17" s="117"/>
      <c r="I17" s="117"/>
      <c r="J17" s="117"/>
      <c r="K17" s="117"/>
      <c r="L17" s="117"/>
      <c r="M17" s="117"/>
      <c r="N17" s="117"/>
    </row>
    <row r="18" spans="1:14" s="149" customFormat="1" ht="15" hidden="1">
      <c r="A18" s="146"/>
      <c r="B18" s="146" t="s">
        <v>111</v>
      </c>
      <c r="C18" s="146"/>
      <c r="D18" s="146"/>
      <c r="E18" s="146"/>
      <c r="F18" s="146"/>
      <c r="G18" s="146"/>
      <c r="H18" s="146"/>
      <c r="I18" s="146"/>
      <c r="J18" s="146"/>
      <c r="K18" s="146"/>
      <c r="L18" s="146"/>
      <c r="M18" s="146"/>
      <c r="N18" s="146"/>
    </row>
    <row r="19" spans="1:14" s="149" customFormat="1" ht="15" hidden="1">
      <c r="A19" s="146"/>
      <c r="B19" s="146" t="s">
        <v>97</v>
      </c>
      <c r="C19" s="146"/>
      <c r="D19" s="146"/>
      <c r="E19" s="146"/>
      <c r="F19" s="146"/>
      <c r="G19" s="146"/>
      <c r="H19" s="146"/>
      <c r="I19" s="146"/>
      <c r="J19" s="146"/>
      <c r="K19" s="146"/>
      <c r="L19" s="146"/>
      <c r="M19" s="146"/>
      <c r="N19" s="146"/>
    </row>
    <row r="20" spans="1:14" ht="15" hidden="1">
      <c r="A20" s="117"/>
      <c r="B20" s="142" t="s">
        <v>98</v>
      </c>
      <c r="C20" s="117"/>
      <c r="D20" s="117"/>
      <c r="E20" s="117"/>
      <c r="F20" s="117"/>
      <c r="G20" s="117"/>
      <c r="H20" s="117"/>
      <c r="I20" s="117"/>
      <c r="J20" s="117"/>
      <c r="K20" s="117"/>
      <c r="L20" s="117"/>
      <c r="M20" s="117"/>
      <c r="N20" s="117"/>
    </row>
    <row r="21" spans="1:14" ht="15" hidden="1">
      <c r="A21" s="117"/>
      <c r="B21" s="146" t="s">
        <v>125</v>
      </c>
      <c r="C21" s="117"/>
      <c r="D21" s="117"/>
      <c r="E21" s="117"/>
      <c r="F21" s="117"/>
      <c r="G21" s="117"/>
      <c r="H21" s="117"/>
      <c r="I21" s="117"/>
      <c r="J21" s="117"/>
      <c r="K21" s="117"/>
      <c r="L21" s="117"/>
      <c r="M21" s="117"/>
      <c r="N21" s="117"/>
    </row>
    <row r="22" spans="1:14" ht="15" hidden="1">
      <c r="A22" s="117"/>
      <c r="B22" s="146" t="s">
        <v>126</v>
      </c>
      <c r="C22" s="117"/>
      <c r="D22" s="117"/>
      <c r="E22" s="117"/>
      <c r="F22" s="117"/>
      <c r="G22" s="117"/>
      <c r="H22" s="117"/>
      <c r="I22" s="117"/>
      <c r="J22" s="117"/>
      <c r="K22" s="117"/>
      <c r="L22" s="117"/>
      <c r="M22" s="117"/>
      <c r="N22" s="117"/>
    </row>
    <row r="23" spans="1:14" ht="15" hidden="1">
      <c r="A23" s="117"/>
      <c r="B23" s="131" t="s">
        <v>127</v>
      </c>
      <c r="C23" s="117"/>
      <c r="D23" s="117"/>
      <c r="E23" s="117"/>
      <c r="F23" s="117"/>
      <c r="G23" s="117"/>
      <c r="H23" s="117"/>
      <c r="I23" s="117"/>
      <c r="J23" s="117"/>
      <c r="K23" s="117"/>
      <c r="L23" s="117"/>
      <c r="M23" s="117"/>
      <c r="N23" s="117"/>
    </row>
    <row r="24" spans="1:14" ht="15" hidden="1">
      <c r="A24" s="117"/>
      <c r="B24" s="131" t="s">
        <v>112</v>
      </c>
      <c r="C24" s="117"/>
      <c r="D24" s="117"/>
      <c r="E24" s="117"/>
      <c r="F24" s="117"/>
      <c r="G24" s="117"/>
      <c r="H24" s="117"/>
      <c r="I24" s="117"/>
      <c r="J24" s="117"/>
      <c r="K24" s="117"/>
      <c r="L24" s="117"/>
      <c r="M24" s="117"/>
      <c r="N24" s="117"/>
    </row>
    <row r="25" spans="1:14" ht="15" hidden="1">
      <c r="A25" s="117"/>
      <c r="B25" s="131" t="s">
        <v>113</v>
      </c>
      <c r="C25" s="117"/>
      <c r="D25" s="117"/>
      <c r="E25" s="117"/>
      <c r="F25" s="117"/>
      <c r="G25" s="117"/>
      <c r="H25" s="117"/>
      <c r="I25" s="117"/>
      <c r="J25" s="117"/>
      <c r="K25" s="117"/>
      <c r="L25" s="117"/>
      <c r="M25" s="117"/>
      <c r="N25" s="117"/>
    </row>
    <row r="26" spans="1:14" ht="15" hidden="1">
      <c r="A26" s="117"/>
      <c r="B26" s="131" t="s">
        <v>114</v>
      </c>
      <c r="C26" s="117"/>
      <c r="D26" s="117"/>
      <c r="E26" s="117"/>
      <c r="F26" s="117"/>
      <c r="G26" s="117"/>
      <c r="H26" s="117"/>
      <c r="I26" s="117"/>
      <c r="J26" s="117"/>
      <c r="K26" s="117"/>
      <c r="L26" s="117"/>
      <c r="M26" s="117"/>
      <c r="N26" s="117"/>
    </row>
    <row r="27" spans="1:14" ht="15" hidden="1">
      <c r="A27" s="117"/>
      <c r="B27" s="131" t="s">
        <v>115</v>
      </c>
      <c r="C27" s="117"/>
      <c r="D27" s="117"/>
      <c r="E27" s="117"/>
      <c r="F27" s="117"/>
      <c r="G27" s="117"/>
      <c r="H27" s="117"/>
      <c r="I27" s="117"/>
      <c r="J27" s="117"/>
      <c r="K27" s="117"/>
      <c r="L27" s="117"/>
      <c r="M27" s="117"/>
      <c r="N27" s="117"/>
    </row>
    <row r="28" spans="1:14" ht="15" hidden="1">
      <c r="A28" s="117"/>
      <c r="B28" s="131" t="s">
        <v>116</v>
      </c>
      <c r="C28" s="117"/>
      <c r="D28" s="117"/>
      <c r="E28" s="117"/>
      <c r="F28" s="117"/>
      <c r="G28" s="117"/>
      <c r="H28" s="117"/>
      <c r="I28" s="117"/>
      <c r="J28" s="117"/>
      <c r="K28" s="117"/>
      <c r="L28" s="117"/>
      <c r="M28" s="117"/>
      <c r="N28" s="117"/>
    </row>
    <row r="29" spans="1:14" ht="15" hidden="1">
      <c r="A29" s="117"/>
      <c r="B29" s="131"/>
      <c r="C29" s="117"/>
      <c r="D29" s="117"/>
      <c r="E29" s="117"/>
      <c r="F29" s="117"/>
      <c r="G29" s="117"/>
      <c r="H29" s="117"/>
      <c r="I29" s="117"/>
      <c r="J29" s="117"/>
      <c r="K29" s="117"/>
      <c r="L29" s="117"/>
      <c r="M29" s="117"/>
      <c r="N29" s="117"/>
    </row>
    <row r="30" spans="1:14" ht="15" hidden="1">
      <c r="A30" s="117"/>
      <c r="B30" s="156" t="s">
        <v>117</v>
      </c>
      <c r="C30" s="117"/>
      <c r="D30" s="117"/>
      <c r="E30" s="117"/>
      <c r="F30" s="117"/>
      <c r="G30" s="117"/>
      <c r="H30" s="117"/>
      <c r="I30" s="117"/>
      <c r="J30" s="117"/>
      <c r="K30" s="117"/>
      <c r="L30" s="117"/>
      <c r="M30" s="117"/>
      <c r="N30" s="117"/>
    </row>
    <row r="31" spans="1:14" ht="15" hidden="1">
      <c r="A31" s="117"/>
      <c r="B31" s="131"/>
      <c r="C31" s="117"/>
      <c r="D31" s="117"/>
      <c r="E31" s="117"/>
      <c r="F31" s="117"/>
      <c r="G31" s="117"/>
      <c r="H31" s="117"/>
      <c r="I31" s="117"/>
      <c r="J31" s="117"/>
      <c r="K31" s="117"/>
      <c r="L31" s="117"/>
      <c r="M31" s="117"/>
      <c r="N31" s="117"/>
    </row>
    <row r="32" spans="1:14" s="135" customFormat="1" ht="15" hidden="1">
      <c r="A32" s="134"/>
      <c r="B32" s="187" t="s">
        <v>167</v>
      </c>
      <c r="C32" s="186"/>
      <c r="D32" s="186"/>
      <c r="E32" s="186"/>
      <c r="F32" s="186"/>
      <c r="G32" s="186"/>
      <c r="H32" s="186"/>
      <c r="I32" s="186"/>
      <c r="J32" s="186"/>
      <c r="K32" s="186"/>
      <c r="L32" s="186"/>
      <c r="M32" s="186"/>
      <c r="N32" s="186"/>
    </row>
    <row r="33" spans="1:14" s="135" customFormat="1" ht="15" customHeight="1" hidden="1">
      <c r="A33" s="134"/>
      <c r="B33" s="132"/>
      <c r="C33" s="133"/>
      <c r="D33" s="133"/>
      <c r="E33" s="133"/>
      <c r="F33" s="133"/>
      <c r="G33" s="133"/>
      <c r="H33" s="133"/>
      <c r="I33" s="133"/>
      <c r="J33" s="133"/>
      <c r="K33" s="133"/>
      <c r="L33" s="133"/>
      <c r="M33" s="133"/>
      <c r="N33" s="133"/>
    </row>
    <row r="34" spans="1:18" ht="15" hidden="1">
      <c r="A34" s="117"/>
      <c r="B34" s="230" t="s">
        <v>92</v>
      </c>
      <c r="C34" s="230"/>
      <c r="D34" s="230"/>
      <c r="E34" s="230"/>
      <c r="F34" s="230"/>
      <c r="G34" s="230"/>
      <c r="H34" s="230"/>
      <c r="I34" s="230"/>
      <c r="J34" s="230"/>
      <c r="K34" s="230"/>
      <c r="L34" s="230"/>
      <c r="M34" s="230"/>
      <c r="N34" s="230"/>
      <c r="O34" s="230"/>
      <c r="P34" s="230"/>
      <c r="Q34" s="230"/>
      <c r="R34" s="230"/>
    </row>
    <row r="35" spans="1:14" ht="15" hidden="1">
      <c r="A35" s="117"/>
      <c r="B35" s="117"/>
      <c r="C35" s="117"/>
      <c r="D35" s="117"/>
      <c r="E35" s="117"/>
      <c r="F35" s="117"/>
      <c r="G35" s="117"/>
      <c r="H35" s="117"/>
      <c r="I35" s="117"/>
      <c r="J35" s="117"/>
      <c r="K35" s="117"/>
      <c r="L35" s="117"/>
      <c r="M35" s="117"/>
      <c r="N35" s="117"/>
    </row>
    <row r="36" spans="1:14" ht="15" hidden="1">
      <c r="A36" s="117"/>
      <c r="B36" s="117"/>
      <c r="C36" s="117"/>
      <c r="D36" s="117"/>
      <c r="E36" s="117"/>
      <c r="F36" s="117"/>
      <c r="G36" s="117"/>
      <c r="H36" s="117"/>
      <c r="I36" s="117"/>
      <c r="J36" s="117"/>
      <c r="K36" s="117"/>
      <c r="L36" s="117"/>
      <c r="M36" s="117"/>
      <c r="N36" s="117"/>
    </row>
    <row r="37" spans="1:14" ht="15" hidden="1">
      <c r="A37" s="117"/>
      <c r="B37" s="117"/>
      <c r="C37" s="117"/>
      <c r="D37" s="117"/>
      <c r="E37" s="117"/>
      <c r="F37" s="117"/>
      <c r="G37" s="117"/>
      <c r="H37" s="117"/>
      <c r="I37" s="117"/>
      <c r="J37" s="117"/>
      <c r="K37" s="117"/>
      <c r="L37" s="117"/>
      <c r="M37" s="117"/>
      <c r="N37" s="117"/>
    </row>
    <row r="38" ht="15" hidden="1">
      <c r="B38" s="148"/>
    </row>
    <row r="39" ht="15" hidden="1"/>
    <row r="40" ht="15" hidden="1"/>
    <row r="41" ht="15" hidden="1"/>
    <row r="42" ht="15" hidden="1"/>
  </sheetData>
  <sheetProtection sheet="1" formatRows="0"/>
  <mergeCells count="3">
    <mergeCell ref="E2:K3"/>
    <mergeCell ref="B9:L9"/>
    <mergeCell ref="B34:R34"/>
  </mergeCells>
  <hyperlinks>
    <hyperlink ref="B34:O34" location="'Step 2 (ii)'!A1" display="If any of the stated criteria is not satisfied, click here to check whether the company’s ESOP / ESOW Plan can qualify for tax exemption under ERIS (SMEs)."/>
    <hyperlink ref="B34" location="'ERIS (SMEs)'!A1" display="If any of the stated criteria is not satisfied, click here to check whether the company’s ESOP / ESOW Plan can qualify for tax exemption under ERIS (SMEs)."/>
    <hyperlink ref="B32" r:id="rId1" display="https://www.iras.gov.sg/media/docs/default-source/e-tax/etaxguides_iit_eris_2013-04-26.pdf"/>
  </hyperlinks>
  <printOptions horizontalCentered="1" verticalCentered="1"/>
  <pageMargins left="0.7086614173228347" right="0.1968503937007874" top="1.141732283464567" bottom="0.7480314960629921" header="0.31496062992125984" footer="0.31496062992125984"/>
  <pageSetup blackAndWhite="1" horizontalDpi="600" verticalDpi="600" orientation="portrait" paperSize="9" scale="70" r:id="rId3"/>
  <headerFooter>
    <oddHeader>&amp;L&amp;20   &amp;A</oddHeader>
  </headerFooter>
  <legacyDrawing r:id="rId2"/>
</worksheet>
</file>

<file path=xl/worksheets/sheet6.xml><?xml version="1.0" encoding="utf-8"?>
<worksheet xmlns="http://schemas.openxmlformats.org/spreadsheetml/2006/main" xmlns:r="http://schemas.openxmlformats.org/officeDocument/2006/relationships">
  <sheetPr codeName="Sheet7"/>
  <dimension ref="A1:Q38"/>
  <sheetViews>
    <sheetView showGridLines="0" showRowColHeaders="0" zoomScalePageLayoutView="0" workbookViewId="0" topLeftCell="A2">
      <selection activeCell="B44" sqref="B44"/>
    </sheetView>
  </sheetViews>
  <sheetFormatPr defaultColWidth="9.140625" defaultRowHeight="12.75"/>
  <cols>
    <col min="1" max="1" width="1.57421875" style="115" customWidth="1"/>
    <col min="2" max="16384" width="9.140625" style="115" customWidth="1"/>
  </cols>
  <sheetData>
    <row r="1" spans="1:14" ht="15.75" thickBot="1">
      <c r="A1" s="117"/>
      <c r="B1" s="117"/>
      <c r="C1" s="117"/>
      <c r="D1" s="117"/>
      <c r="E1" s="117"/>
      <c r="F1" s="117"/>
      <c r="G1" s="117"/>
      <c r="H1" s="117"/>
      <c r="I1" s="117"/>
      <c r="J1" s="117"/>
      <c r="K1" s="117"/>
      <c r="L1" s="117"/>
      <c r="M1" s="117"/>
      <c r="N1" s="117"/>
    </row>
    <row r="2" spans="1:15" ht="18.75" customHeight="1">
      <c r="A2" s="118"/>
      <c r="B2" s="117"/>
      <c r="C2" s="117"/>
      <c r="D2" s="117"/>
      <c r="E2" s="231" t="s">
        <v>91</v>
      </c>
      <c r="F2" s="232"/>
      <c r="G2" s="232"/>
      <c r="H2" s="232"/>
      <c r="I2" s="232"/>
      <c r="J2" s="232"/>
      <c r="K2" s="233"/>
      <c r="L2" s="117"/>
      <c r="M2" s="117"/>
      <c r="N2" s="117"/>
      <c r="O2" s="117"/>
    </row>
    <row r="3" spans="1:15" ht="12" customHeight="1" thickBot="1">
      <c r="A3" s="118"/>
      <c r="B3" s="117"/>
      <c r="C3" s="117"/>
      <c r="D3" s="117"/>
      <c r="E3" s="234"/>
      <c r="F3" s="235"/>
      <c r="G3" s="235"/>
      <c r="H3" s="235"/>
      <c r="I3" s="235"/>
      <c r="J3" s="235"/>
      <c r="K3" s="236"/>
      <c r="L3" s="117"/>
      <c r="M3" s="117"/>
      <c r="N3" s="117"/>
      <c r="O3" s="117"/>
    </row>
    <row r="4" spans="1:15" ht="12" customHeight="1">
      <c r="A4" s="118"/>
      <c r="B4" s="117"/>
      <c r="C4" s="117"/>
      <c r="D4" s="117"/>
      <c r="E4" s="117"/>
      <c r="F4" s="117"/>
      <c r="G4" s="117"/>
      <c r="H4" s="117"/>
      <c r="I4" s="117"/>
      <c r="J4" s="117"/>
      <c r="K4" s="117"/>
      <c r="L4" s="117"/>
      <c r="M4" s="117"/>
      <c r="N4" s="117"/>
      <c r="O4" s="117"/>
    </row>
    <row r="5" spans="1:15" ht="12" customHeight="1">
      <c r="A5" s="118"/>
      <c r="B5" s="117"/>
      <c r="C5" s="117"/>
      <c r="D5" s="117"/>
      <c r="E5" s="117"/>
      <c r="F5" s="117"/>
      <c r="G5" s="117"/>
      <c r="H5" s="117"/>
      <c r="I5" s="117"/>
      <c r="J5" s="117"/>
      <c r="K5" s="117"/>
      <c r="L5" s="117"/>
      <c r="M5" s="117"/>
      <c r="N5" s="117"/>
      <c r="O5" s="117"/>
    </row>
    <row r="6" spans="1:14" ht="15">
      <c r="A6" s="117"/>
      <c r="B6" s="117"/>
      <c r="C6" s="117"/>
      <c r="D6" s="117"/>
      <c r="E6" s="117"/>
      <c r="F6" s="117"/>
      <c r="G6" s="117"/>
      <c r="H6" s="117"/>
      <c r="I6" s="117"/>
      <c r="J6" s="117"/>
      <c r="K6" s="117"/>
      <c r="L6" s="117"/>
      <c r="M6" s="117"/>
      <c r="N6" s="117"/>
    </row>
    <row r="7" spans="1:14" ht="69" customHeight="1">
      <c r="A7" s="117"/>
      <c r="B7" s="229" t="s">
        <v>121</v>
      </c>
      <c r="C7" s="229"/>
      <c r="D7" s="229"/>
      <c r="E7" s="229"/>
      <c r="F7" s="229"/>
      <c r="G7" s="229"/>
      <c r="H7" s="229"/>
      <c r="I7" s="229"/>
      <c r="J7" s="229"/>
      <c r="K7" s="229"/>
      <c r="L7" s="229"/>
      <c r="M7" s="117"/>
      <c r="N7" s="117"/>
    </row>
    <row r="8" spans="1:14" s="140" customFormat="1" ht="18" customHeight="1">
      <c r="A8" s="143"/>
      <c r="B8" s="144" t="s">
        <v>105</v>
      </c>
      <c r="C8" s="143"/>
      <c r="D8" s="143"/>
      <c r="E8" s="143"/>
      <c r="F8" s="143"/>
      <c r="G8" s="143"/>
      <c r="H8" s="143"/>
      <c r="I8" s="143"/>
      <c r="J8" s="143"/>
      <c r="K8" s="143"/>
      <c r="L8" s="143"/>
      <c r="M8" s="141"/>
      <c r="N8" s="141"/>
    </row>
    <row r="9" spans="1:14" ht="21">
      <c r="A9" s="117"/>
      <c r="B9" s="130"/>
      <c r="C9" s="128"/>
      <c r="D9" s="128"/>
      <c r="E9" s="128"/>
      <c r="F9" s="128"/>
      <c r="G9" s="128"/>
      <c r="H9" s="128"/>
      <c r="I9" s="128"/>
      <c r="J9" s="128"/>
      <c r="K9" s="128"/>
      <c r="L9" s="128"/>
      <c r="M9" s="117"/>
      <c r="N9" s="117"/>
    </row>
    <row r="10" spans="1:14" ht="21">
      <c r="A10" s="117"/>
      <c r="B10" s="129"/>
      <c r="C10" s="117"/>
      <c r="D10" s="117"/>
      <c r="E10" s="117"/>
      <c r="F10" s="117"/>
      <c r="G10" s="117"/>
      <c r="H10" s="117"/>
      <c r="I10" s="117"/>
      <c r="J10" s="117"/>
      <c r="K10" s="117"/>
      <c r="L10" s="117"/>
      <c r="M10" s="117"/>
      <c r="N10" s="117"/>
    </row>
    <row r="11" spans="1:14" ht="15">
      <c r="A11" s="117"/>
      <c r="B11" s="117"/>
      <c r="C11" s="117"/>
      <c r="D11" s="117"/>
      <c r="E11" s="117"/>
      <c r="F11" s="117"/>
      <c r="G11" s="117"/>
      <c r="H11" s="117"/>
      <c r="I11" s="117"/>
      <c r="J11" s="117"/>
      <c r="K11" s="117"/>
      <c r="L11" s="117"/>
      <c r="M11" s="117"/>
      <c r="N11" s="117"/>
    </row>
    <row r="12" spans="1:14" ht="15">
      <c r="A12" s="117"/>
      <c r="B12" s="117"/>
      <c r="C12" s="117"/>
      <c r="D12" s="117"/>
      <c r="E12" s="117"/>
      <c r="F12" s="117"/>
      <c r="G12" s="117"/>
      <c r="H12" s="117"/>
      <c r="I12" s="117"/>
      <c r="J12" s="117"/>
      <c r="K12" s="117"/>
      <c r="L12" s="117"/>
      <c r="M12" s="117"/>
      <c r="N12" s="117"/>
    </row>
    <row r="13" spans="1:14" ht="15">
      <c r="A13" s="117"/>
      <c r="B13" s="117"/>
      <c r="C13" s="117"/>
      <c r="D13" s="117"/>
      <c r="E13" s="117"/>
      <c r="F13" s="117"/>
      <c r="G13" s="117"/>
      <c r="H13" s="117"/>
      <c r="I13" s="117"/>
      <c r="J13" s="117"/>
      <c r="K13" s="117"/>
      <c r="L13" s="117"/>
      <c r="M13" s="117"/>
      <c r="N13" s="117"/>
    </row>
    <row r="14" spans="1:14" ht="15">
      <c r="A14" s="117"/>
      <c r="B14" s="117"/>
      <c r="C14" s="117"/>
      <c r="D14" s="117"/>
      <c r="E14" s="117"/>
      <c r="F14" s="117"/>
      <c r="G14" s="117"/>
      <c r="H14" s="117"/>
      <c r="I14" s="117"/>
      <c r="J14" s="117"/>
      <c r="K14" s="117"/>
      <c r="L14" s="117"/>
      <c r="M14" s="117"/>
      <c r="N14" s="117"/>
    </row>
    <row r="15" spans="1:14" ht="15" hidden="1">
      <c r="A15" s="117"/>
      <c r="B15" s="146" t="s">
        <v>104</v>
      </c>
      <c r="C15" s="117"/>
      <c r="D15" s="117"/>
      <c r="E15" s="117"/>
      <c r="F15" s="117"/>
      <c r="G15" s="117"/>
      <c r="H15" s="117"/>
      <c r="I15" s="117"/>
      <c r="J15" s="117"/>
      <c r="K15" s="117"/>
      <c r="L15" s="117"/>
      <c r="M15" s="117"/>
      <c r="N15" s="117"/>
    </row>
    <row r="16" spans="1:16" ht="15" hidden="1">
      <c r="A16" s="117"/>
      <c r="B16" s="146" t="s">
        <v>122</v>
      </c>
      <c r="C16" s="117"/>
      <c r="D16" s="117"/>
      <c r="E16" s="117"/>
      <c r="F16" s="117"/>
      <c r="G16" s="117"/>
      <c r="H16" s="117"/>
      <c r="I16" s="117"/>
      <c r="J16" s="117"/>
      <c r="K16" s="117"/>
      <c r="L16" s="117"/>
      <c r="M16" s="117"/>
      <c r="N16" s="117"/>
      <c r="P16" s="145" t="s">
        <v>108</v>
      </c>
    </row>
    <row r="17" spans="1:14" s="140" customFormat="1" ht="15" hidden="1">
      <c r="A17" s="141"/>
      <c r="B17" s="141" t="s">
        <v>78</v>
      </c>
      <c r="C17" s="141"/>
      <c r="D17" s="141"/>
      <c r="E17" s="141"/>
      <c r="F17" s="141"/>
      <c r="G17" s="141"/>
      <c r="H17" s="141"/>
      <c r="I17" s="141"/>
      <c r="J17" s="141"/>
      <c r="K17" s="141"/>
      <c r="L17" s="141"/>
      <c r="M17" s="141"/>
      <c r="N17" s="141"/>
    </row>
    <row r="18" spans="1:14" ht="15" hidden="1">
      <c r="A18" s="117"/>
      <c r="B18" s="146" t="s">
        <v>123</v>
      </c>
      <c r="C18" s="117"/>
      <c r="D18" s="117"/>
      <c r="E18" s="117"/>
      <c r="F18" s="117"/>
      <c r="G18" s="117"/>
      <c r="H18" s="117"/>
      <c r="I18" s="117"/>
      <c r="J18" s="117"/>
      <c r="K18" s="117"/>
      <c r="L18" s="117"/>
      <c r="M18" s="117"/>
      <c r="N18" s="117"/>
    </row>
    <row r="19" spans="1:14" ht="15" hidden="1">
      <c r="A19" s="117"/>
      <c r="B19" s="141" t="s">
        <v>106</v>
      </c>
      <c r="C19" s="117"/>
      <c r="D19" s="117"/>
      <c r="E19" s="117"/>
      <c r="F19" s="117"/>
      <c r="G19" s="117"/>
      <c r="H19" s="117"/>
      <c r="I19" s="117"/>
      <c r="J19" s="117"/>
      <c r="K19" s="117"/>
      <c r="L19" s="117"/>
      <c r="M19" s="117"/>
      <c r="N19" s="117"/>
    </row>
    <row r="20" spans="1:14" ht="15" hidden="1">
      <c r="A20" s="117"/>
      <c r="B20" s="146" t="s">
        <v>124</v>
      </c>
      <c r="C20" s="117"/>
      <c r="D20" s="117"/>
      <c r="E20" s="117"/>
      <c r="F20" s="117"/>
      <c r="G20" s="117"/>
      <c r="H20" s="117"/>
      <c r="I20" s="117"/>
      <c r="J20" s="117"/>
      <c r="K20" s="117"/>
      <c r="L20" s="117"/>
      <c r="M20" s="117"/>
      <c r="N20" s="117"/>
    </row>
    <row r="21" spans="1:14" ht="15" hidden="1">
      <c r="A21" s="117"/>
      <c r="B21" s="141" t="s">
        <v>107</v>
      </c>
      <c r="C21" s="117"/>
      <c r="D21" s="117"/>
      <c r="E21" s="117"/>
      <c r="F21" s="117"/>
      <c r="G21" s="117"/>
      <c r="H21" s="117"/>
      <c r="I21" s="117"/>
      <c r="J21" s="117"/>
      <c r="K21" s="117"/>
      <c r="L21" s="117"/>
      <c r="M21" s="117"/>
      <c r="N21" s="117"/>
    </row>
    <row r="22" spans="1:14" ht="15" hidden="1">
      <c r="A22" s="117"/>
      <c r="B22" s="146" t="s">
        <v>128</v>
      </c>
      <c r="C22" s="117"/>
      <c r="D22" s="117"/>
      <c r="E22" s="117"/>
      <c r="F22" s="117"/>
      <c r="G22" s="117"/>
      <c r="H22" s="117"/>
      <c r="I22" s="117"/>
      <c r="J22" s="117"/>
      <c r="K22" s="117"/>
      <c r="L22" s="117"/>
      <c r="M22" s="117"/>
      <c r="N22" s="117"/>
    </row>
    <row r="23" spans="1:14" ht="15" hidden="1">
      <c r="A23" s="117"/>
      <c r="B23" s="117"/>
      <c r="C23" s="117"/>
      <c r="D23" s="117"/>
      <c r="E23" s="117"/>
      <c r="F23" s="117"/>
      <c r="G23" s="117"/>
      <c r="H23" s="117"/>
      <c r="I23" s="117"/>
      <c r="J23" s="117"/>
      <c r="K23" s="117"/>
      <c r="L23" s="117"/>
      <c r="M23" s="117"/>
      <c r="N23" s="117"/>
    </row>
    <row r="24" spans="1:14" ht="15" hidden="1">
      <c r="A24" s="117"/>
      <c r="B24" s="117"/>
      <c r="C24" s="117"/>
      <c r="D24" s="117"/>
      <c r="E24" s="117"/>
      <c r="F24" s="117"/>
      <c r="G24" s="117"/>
      <c r="H24" s="117"/>
      <c r="I24" s="117"/>
      <c r="J24" s="117"/>
      <c r="K24" s="117"/>
      <c r="L24" s="117"/>
      <c r="M24" s="117"/>
      <c r="N24" s="117"/>
    </row>
    <row r="25" spans="1:14" ht="15" hidden="1">
      <c r="A25" s="117"/>
      <c r="B25" s="118" t="s">
        <v>110</v>
      </c>
      <c r="C25" s="117"/>
      <c r="D25" s="117"/>
      <c r="E25" s="117"/>
      <c r="F25" s="117"/>
      <c r="G25" s="117"/>
      <c r="H25" s="117"/>
      <c r="I25" s="117"/>
      <c r="J25" s="117"/>
      <c r="K25" s="117"/>
      <c r="L25" s="117"/>
      <c r="M25" s="117"/>
      <c r="N25" s="117"/>
    </row>
    <row r="26" spans="1:14" s="140" customFormat="1" ht="15" hidden="1">
      <c r="A26" s="141"/>
      <c r="B26" s="141"/>
      <c r="C26" s="141"/>
      <c r="D26" s="141"/>
      <c r="E26" s="141"/>
      <c r="F26" s="141"/>
      <c r="G26" s="141"/>
      <c r="H26" s="141"/>
      <c r="I26" s="141"/>
      <c r="J26" s="141"/>
      <c r="K26" s="141"/>
      <c r="L26" s="141"/>
      <c r="M26" s="141"/>
      <c r="N26" s="141"/>
    </row>
    <row r="27" spans="1:14" ht="15" hidden="1">
      <c r="A27" s="117"/>
      <c r="B27" s="117"/>
      <c r="C27" s="117"/>
      <c r="D27" s="117"/>
      <c r="E27" s="117"/>
      <c r="F27" s="117"/>
      <c r="G27" s="117"/>
      <c r="H27" s="117"/>
      <c r="I27" s="117"/>
      <c r="J27" s="117"/>
      <c r="K27" s="117"/>
      <c r="L27" s="117"/>
      <c r="M27" s="117"/>
      <c r="N27" s="117"/>
    </row>
    <row r="28" spans="1:15" ht="15" hidden="1">
      <c r="A28" s="117"/>
      <c r="B28" s="187" t="s">
        <v>167</v>
      </c>
      <c r="C28" s="186"/>
      <c r="D28" s="186"/>
      <c r="E28" s="186"/>
      <c r="F28" s="186"/>
      <c r="G28" s="186"/>
      <c r="H28" s="186"/>
      <c r="I28" s="186"/>
      <c r="J28" s="186"/>
      <c r="K28" s="186"/>
      <c r="L28" s="186"/>
      <c r="M28" s="186"/>
      <c r="N28" s="186"/>
      <c r="O28" s="135"/>
    </row>
    <row r="29" spans="1:14" ht="15" hidden="1">
      <c r="A29" s="117"/>
      <c r="B29" s="117"/>
      <c r="C29" s="117"/>
      <c r="D29" s="117"/>
      <c r="E29" s="117"/>
      <c r="F29" s="117"/>
      <c r="G29" s="117"/>
      <c r="H29" s="117"/>
      <c r="I29" s="117"/>
      <c r="J29" s="117"/>
      <c r="K29" s="117"/>
      <c r="L29" s="117"/>
      <c r="M29" s="117"/>
      <c r="N29" s="117"/>
    </row>
    <row r="30" spans="1:14" ht="15" hidden="1">
      <c r="A30" s="117"/>
      <c r="B30" s="117"/>
      <c r="C30" s="117"/>
      <c r="D30" s="117"/>
      <c r="E30" s="117"/>
      <c r="F30" s="117"/>
      <c r="G30" s="117"/>
      <c r="H30" s="117"/>
      <c r="I30" s="117"/>
      <c r="J30" s="117"/>
      <c r="K30" s="117"/>
      <c r="L30" s="117"/>
      <c r="M30" s="117"/>
      <c r="N30" s="117"/>
    </row>
    <row r="31" spans="1:14" ht="15" hidden="1">
      <c r="A31" s="117"/>
      <c r="B31" s="131"/>
      <c r="C31" s="117"/>
      <c r="D31" s="117"/>
      <c r="E31" s="117"/>
      <c r="F31" s="117"/>
      <c r="G31" s="117"/>
      <c r="H31" s="117"/>
      <c r="I31" s="117"/>
      <c r="J31" s="117"/>
      <c r="K31" s="117"/>
      <c r="L31" s="117"/>
      <c r="M31" s="117"/>
      <c r="N31" s="117"/>
    </row>
    <row r="32" spans="1:17" ht="15" hidden="1">
      <c r="A32" s="117"/>
      <c r="B32" s="230" t="s">
        <v>93</v>
      </c>
      <c r="C32" s="230"/>
      <c r="D32" s="230"/>
      <c r="E32" s="230"/>
      <c r="F32" s="230"/>
      <c r="G32" s="230"/>
      <c r="H32" s="230"/>
      <c r="I32" s="230"/>
      <c r="J32" s="230"/>
      <c r="K32" s="230"/>
      <c r="L32" s="230"/>
      <c r="M32" s="230"/>
      <c r="N32" s="230"/>
      <c r="O32" s="230"/>
      <c r="P32" s="230"/>
      <c r="Q32" s="230"/>
    </row>
    <row r="33" spans="1:14" ht="15" hidden="1">
      <c r="A33" s="117"/>
      <c r="B33" s="131"/>
      <c r="C33" s="117"/>
      <c r="D33" s="117"/>
      <c r="E33" s="117"/>
      <c r="F33" s="117"/>
      <c r="G33" s="117"/>
      <c r="H33" s="117"/>
      <c r="I33" s="117"/>
      <c r="J33" s="117"/>
      <c r="K33" s="117"/>
      <c r="L33" s="117"/>
      <c r="M33" s="117"/>
      <c r="N33" s="117"/>
    </row>
    <row r="34" spans="1:14" ht="15" hidden="1">
      <c r="A34" s="117"/>
      <c r="B34" s="117"/>
      <c r="C34" s="117"/>
      <c r="D34" s="117"/>
      <c r="E34" s="117"/>
      <c r="F34" s="117"/>
      <c r="G34" s="117"/>
      <c r="H34" s="117"/>
      <c r="I34" s="117"/>
      <c r="J34" s="117"/>
      <c r="K34" s="117"/>
      <c r="L34" s="117"/>
      <c r="M34" s="117"/>
      <c r="N34" s="117"/>
    </row>
    <row r="35" spans="1:14" ht="15">
      <c r="A35" s="117"/>
      <c r="B35" s="146"/>
      <c r="C35" s="146"/>
      <c r="D35" s="146"/>
      <c r="E35" s="146"/>
      <c r="F35" s="146"/>
      <c r="G35" s="146"/>
      <c r="H35" s="146"/>
      <c r="I35" s="117"/>
      <c r="J35" s="117"/>
      <c r="K35" s="117"/>
      <c r="L35" s="117"/>
      <c r="M35" s="117"/>
      <c r="N35" s="117"/>
    </row>
    <row r="36" spans="1:14" ht="15">
      <c r="A36" s="117"/>
      <c r="B36" s="146"/>
      <c r="C36" s="146"/>
      <c r="D36" s="146"/>
      <c r="E36" s="146"/>
      <c r="F36" s="146"/>
      <c r="G36" s="146"/>
      <c r="H36" s="146"/>
      <c r="I36" s="117"/>
      <c r="J36" s="117"/>
      <c r="K36" s="117"/>
      <c r="L36" s="117"/>
      <c r="M36" s="117"/>
      <c r="N36" s="117"/>
    </row>
    <row r="37" spans="2:8" ht="15">
      <c r="B37" s="142"/>
      <c r="C37" s="146"/>
      <c r="D37" s="146"/>
      <c r="E37" s="146"/>
      <c r="F37" s="146"/>
      <c r="G37" s="146"/>
      <c r="H37" s="146"/>
    </row>
    <row r="38" spans="2:8" ht="15">
      <c r="B38" s="146"/>
      <c r="C38" s="146"/>
      <c r="D38" s="146"/>
      <c r="E38" s="146"/>
      <c r="F38" s="146"/>
      <c r="G38" s="146"/>
      <c r="H38" s="146"/>
    </row>
  </sheetData>
  <sheetProtection sheet="1" formatRows="0"/>
  <mergeCells count="3">
    <mergeCell ref="E2:K3"/>
    <mergeCell ref="B7:L7"/>
    <mergeCell ref="B32:Q32"/>
  </mergeCells>
  <hyperlinks>
    <hyperlink ref="B32:P32" location="'Step 2 (iii)'!A1" display="If any of the stated criteria is not satisfied, click here to check whether the company’s ESOP / ESOW Plan can qualify for tax exemption under ERIS (All Corporations)."/>
    <hyperlink ref="B32:Q32" location="'ERIS (All Corporations)'!A1" display="If any of the stated criteria is not satisfied, click here to check whether the company’s ESOP / ESOW Plan can qualify for tax exemption under ERIS (All Corporations)."/>
    <hyperlink ref="B28" r:id="rId1" display="https://www.iras.gov.sg/media/docs/default-source/e-tax/etaxguides_iit_eris_2013-04-26.pdf"/>
  </hyperlinks>
  <printOptions horizontalCentered="1" verticalCentered="1"/>
  <pageMargins left="0.7086614173228347" right="0.1968503937007874" top="0.7480314960629921" bottom="0.7480314960629921" header="0.31496062992125984" footer="0.31496062992125984"/>
  <pageSetup blackAndWhite="1" horizontalDpi="600" verticalDpi="600" orientation="portrait" paperSize="9" scale="70" r:id="rId3"/>
  <headerFooter>
    <oddHeader>&amp;L   &amp;20&amp;A</oddHeader>
  </headerFooter>
  <legacyDrawing r:id="rId2"/>
</worksheet>
</file>

<file path=xl/worksheets/sheet7.xml><?xml version="1.0" encoding="utf-8"?>
<worksheet xmlns="http://schemas.openxmlformats.org/spreadsheetml/2006/main" xmlns:r="http://schemas.openxmlformats.org/officeDocument/2006/relationships">
  <sheetPr codeName="Sheet8"/>
  <dimension ref="A1:O34"/>
  <sheetViews>
    <sheetView showGridLines="0" showRowColHeaders="0" zoomScalePageLayoutView="0" workbookViewId="0" topLeftCell="A1">
      <selection activeCell="B40" sqref="B40"/>
    </sheetView>
  </sheetViews>
  <sheetFormatPr defaultColWidth="9.140625" defaultRowHeight="12.75"/>
  <cols>
    <col min="1" max="1" width="1.57421875" style="115" customWidth="1"/>
    <col min="2" max="16384" width="9.140625" style="115" customWidth="1"/>
  </cols>
  <sheetData>
    <row r="1" spans="1:14" ht="15.75" thickBot="1">
      <c r="A1" s="117"/>
      <c r="B1" s="117"/>
      <c r="C1" s="117"/>
      <c r="D1" s="117"/>
      <c r="E1" s="117"/>
      <c r="F1" s="117"/>
      <c r="G1" s="117"/>
      <c r="H1" s="117"/>
      <c r="I1" s="117"/>
      <c r="J1" s="117"/>
      <c r="K1" s="117"/>
      <c r="L1" s="117"/>
      <c r="M1" s="117"/>
      <c r="N1" s="117"/>
    </row>
    <row r="2" spans="1:15" ht="18.75" customHeight="1">
      <c r="A2" s="118"/>
      <c r="B2" s="117"/>
      <c r="C2" s="117"/>
      <c r="D2" s="117"/>
      <c r="E2" s="237" t="s">
        <v>60</v>
      </c>
      <c r="F2" s="238"/>
      <c r="G2" s="238"/>
      <c r="H2" s="238"/>
      <c r="I2" s="238"/>
      <c r="J2" s="238"/>
      <c r="K2" s="239"/>
      <c r="L2" s="117"/>
      <c r="M2" s="117"/>
      <c r="N2" s="117"/>
      <c r="O2" s="117"/>
    </row>
    <row r="3" spans="1:15" ht="12" customHeight="1" thickBot="1">
      <c r="A3" s="118"/>
      <c r="B3" s="117"/>
      <c r="C3" s="117"/>
      <c r="D3" s="117"/>
      <c r="E3" s="240"/>
      <c r="F3" s="241"/>
      <c r="G3" s="241"/>
      <c r="H3" s="241"/>
      <c r="I3" s="241"/>
      <c r="J3" s="241"/>
      <c r="K3" s="242"/>
      <c r="L3" s="117"/>
      <c r="M3" s="117"/>
      <c r="N3" s="117"/>
      <c r="O3" s="117"/>
    </row>
    <row r="4" spans="1:15" ht="12" customHeight="1">
      <c r="A4" s="118"/>
      <c r="B4" s="117"/>
      <c r="C4" s="117"/>
      <c r="D4" s="117"/>
      <c r="E4" s="117"/>
      <c r="F4" s="117"/>
      <c r="G4" s="117"/>
      <c r="H4" s="117"/>
      <c r="I4" s="117"/>
      <c r="J4" s="117"/>
      <c r="K4" s="117"/>
      <c r="L4" s="117"/>
      <c r="M4" s="117"/>
      <c r="N4" s="117"/>
      <c r="O4" s="117"/>
    </row>
    <row r="5" spans="1:15" ht="12" customHeight="1">
      <c r="A5" s="118"/>
      <c r="B5" s="117"/>
      <c r="C5" s="117"/>
      <c r="D5" s="117"/>
      <c r="E5" s="117"/>
      <c r="F5" s="117"/>
      <c r="G5" s="117"/>
      <c r="H5" s="117"/>
      <c r="I5" s="117"/>
      <c r="J5" s="117"/>
      <c r="K5" s="117"/>
      <c r="L5" s="117"/>
      <c r="M5" s="117"/>
      <c r="N5" s="117"/>
      <c r="O5" s="117"/>
    </row>
    <row r="6" spans="1:14" ht="15">
      <c r="A6" s="117"/>
      <c r="B6" s="117"/>
      <c r="C6" s="117"/>
      <c r="D6" s="117"/>
      <c r="E6" s="117"/>
      <c r="F6" s="117"/>
      <c r="G6" s="117"/>
      <c r="H6" s="117"/>
      <c r="I6" s="117"/>
      <c r="J6" s="117"/>
      <c r="K6" s="117"/>
      <c r="L6" s="117"/>
      <c r="M6" s="117"/>
      <c r="N6" s="117"/>
    </row>
    <row r="7" spans="1:14" ht="36.75" customHeight="1">
      <c r="A7" s="117"/>
      <c r="B7" s="229" t="s">
        <v>96</v>
      </c>
      <c r="C7" s="229"/>
      <c r="D7" s="229"/>
      <c r="E7" s="229"/>
      <c r="F7" s="229"/>
      <c r="G7" s="229"/>
      <c r="H7" s="229"/>
      <c r="I7" s="229"/>
      <c r="J7" s="229"/>
      <c r="K7" s="229"/>
      <c r="L7" s="229"/>
      <c r="M7" s="117"/>
      <c r="N7" s="117"/>
    </row>
    <row r="8" spans="1:14" s="149" customFormat="1" ht="15">
      <c r="A8" s="146"/>
      <c r="B8" s="139" t="s">
        <v>103</v>
      </c>
      <c r="C8" s="151"/>
      <c r="D8" s="151"/>
      <c r="E8" s="151"/>
      <c r="F8" s="151"/>
      <c r="G8" s="151"/>
      <c r="H8" s="151"/>
      <c r="I8" s="151"/>
      <c r="J8" s="151"/>
      <c r="K8" s="151"/>
      <c r="L8" s="151"/>
      <c r="M8" s="146"/>
      <c r="N8" s="146"/>
    </row>
    <row r="9" spans="1:14" ht="15">
      <c r="A9" s="117"/>
      <c r="C9" s="128"/>
      <c r="D9" s="128"/>
      <c r="E9" s="128"/>
      <c r="F9" s="128"/>
      <c r="G9" s="128"/>
      <c r="H9" s="128"/>
      <c r="I9" s="128"/>
      <c r="J9" s="128"/>
      <c r="K9" s="128"/>
      <c r="L9" s="128"/>
      <c r="M9" s="117"/>
      <c r="N9" s="117"/>
    </row>
    <row r="10" spans="1:14" ht="30" customHeight="1">
      <c r="A10" s="117"/>
      <c r="B10" s="129"/>
      <c r="C10" s="117"/>
      <c r="D10" s="117"/>
      <c r="E10" s="117"/>
      <c r="F10" s="117"/>
      <c r="G10" s="117"/>
      <c r="H10" s="117"/>
      <c r="I10" s="117"/>
      <c r="J10" s="117"/>
      <c r="K10" s="117"/>
      <c r="L10" s="117"/>
      <c r="M10" s="117"/>
      <c r="N10" s="117"/>
    </row>
    <row r="11" spans="1:14" ht="15">
      <c r="A11" s="117"/>
      <c r="B11" s="117"/>
      <c r="C11" s="117"/>
      <c r="D11" s="117"/>
      <c r="E11" s="117"/>
      <c r="F11" s="117"/>
      <c r="G11" s="117"/>
      <c r="H11" s="117"/>
      <c r="I11" s="117"/>
      <c r="J11" s="117"/>
      <c r="K11" s="117"/>
      <c r="L11" s="117"/>
      <c r="M11" s="117"/>
      <c r="N11" s="117"/>
    </row>
    <row r="12" spans="1:14" ht="15">
      <c r="A12" s="117"/>
      <c r="B12" s="117"/>
      <c r="C12" s="117"/>
      <c r="D12" s="117"/>
      <c r="E12" s="117"/>
      <c r="F12" s="117"/>
      <c r="G12" s="117"/>
      <c r="H12" s="117"/>
      <c r="I12" s="117"/>
      <c r="J12" s="117"/>
      <c r="K12" s="117"/>
      <c r="L12" s="117"/>
      <c r="M12" s="117"/>
      <c r="N12" s="117"/>
    </row>
    <row r="13" spans="1:14" ht="15">
      <c r="A13" s="117"/>
      <c r="B13" s="117"/>
      <c r="C13" s="117"/>
      <c r="D13" s="117"/>
      <c r="E13" s="117"/>
      <c r="F13" s="117"/>
      <c r="G13" s="117"/>
      <c r="H13" s="117"/>
      <c r="I13" s="117"/>
      <c r="J13" s="117"/>
      <c r="K13" s="117"/>
      <c r="L13" s="117"/>
      <c r="M13" s="117"/>
      <c r="N13" s="117"/>
    </row>
    <row r="14" spans="1:14" ht="15">
      <c r="A14" s="117"/>
      <c r="B14" s="117"/>
      <c r="C14" s="117"/>
      <c r="D14" s="117"/>
      <c r="E14" s="117"/>
      <c r="F14" s="117"/>
      <c r="G14" s="117"/>
      <c r="H14" s="117"/>
      <c r="I14" s="117"/>
      <c r="J14" s="117"/>
      <c r="K14" s="117"/>
      <c r="L14" s="117"/>
      <c r="M14" s="117"/>
      <c r="N14" s="117"/>
    </row>
    <row r="15" spans="1:14" ht="15" hidden="1">
      <c r="A15" s="117"/>
      <c r="B15" s="141" t="s">
        <v>104</v>
      </c>
      <c r="C15" s="117"/>
      <c r="D15" s="117"/>
      <c r="E15" s="117"/>
      <c r="F15" s="117"/>
      <c r="G15" s="117"/>
      <c r="H15" s="117"/>
      <c r="I15" s="117"/>
      <c r="J15" s="117"/>
      <c r="K15" s="117"/>
      <c r="L15" s="117"/>
      <c r="M15" s="117"/>
      <c r="N15" s="117"/>
    </row>
    <row r="16" spans="1:14" ht="15" hidden="1">
      <c r="A16" s="117"/>
      <c r="B16" s="146" t="s">
        <v>118</v>
      </c>
      <c r="C16" s="117"/>
      <c r="D16" s="117"/>
      <c r="E16" s="117"/>
      <c r="F16" s="117"/>
      <c r="G16" s="117"/>
      <c r="H16" s="117"/>
      <c r="I16" s="117"/>
      <c r="J16" s="117"/>
      <c r="K16" s="117"/>
      <c r="L16" s="117"/>
      <c r="M16" s="117"/>
      <c r="N16" s="117"/>
    </row>
    <row r="17" spans="1:14" ht="15" hidden="1">
      <c r="A17" s="117"/>
      <c r="B17" s="146" t="s">
        <v>119</v>
      </c>
      <c r="C17" s="117"/>
      <c r="D17" s="117"/>
      <c r="E17" s="117"/>
      <c r="F17" s="117"/>
      <c r="G17" s="117"/>
      <c r="H17" s="117"/>
      <c r="I17" s="117"/>
      <c r="J17" s="117"/>
      <c r="K17" s="117"/>
      <c r="L17" s="117"/>
      <c r="M17" s="117"/>
      <c r="N17" s="117"/>
    </row>
    <row r="18" spans="1:14" ht="15" hidden="1">
      <c r="A18" s="117"/>
      <c r="B18" s="142" t="s">
        <v>98</v>
      </c>
      <c r="C18" s="117"/>
      <c r="D18" s="117"/>
      <c r="E18" s="117"/>
      <c r="F18" s="117"/>
      <c r="G18" s="117"/>
      <c r="H18" s="117"/>
      <c r="I18" s="117"/>
      <c r="J18" s="117"/>
      <c r="K18" s="117"/>
      <c r="L18" s="117"/>
      <c r="M18" s="117"/>
      <c r="N18" s="117"/>
    </row>
    <row r="19" spans="1:14" ht="15" hidden="1">
      <c r="A19" s="117"/>
      <c r="B19" s="146" t="s">
        <v>120</v>
      </c>
      <c r="C19" s="117"/>
      <c r="D19" s="117"/>
      <c r="E19" s="117"/>
      <c r="F19" s="117"/>
      <c r="G19" s="117"/>
      <c r="H19" s="117"/>
      <c r="I19" s="117"/>
      <c r="J19" s="117"/>
      <c r="K19" s="117"/>
      <c r="L19" s="117"/>
      <c r="M19" s="117"/>
      <c r="N19" s="117"/>
    </row>
    <row r="20" spans="1:14" ht="15" hidden="1">
      <c r="A20" s="117"/>
      <c r="B20" s="117" t="s">
        <v>99</v>
      </c>
      <c r="C20" s="117"/>
      <c r="D20" s="117"/>
      <c r="E20" s="117"/>
      <c r="F20" s="117"/>
      <c r="G20" s="117"/>
      <c r="H20" s="117"/>
      <c r="I20" s="117"/>
      <c r="J20" s="117"/>
      <c r="K20" s="117"/>
      <c r="L20" s="117"/>
      <c r="M20" s="117"/>
      <c r="N20" s="117"/>
    </row>
    <row r="21" spans="1:14" ht="15" hidden="1">
      <c r="A21" s="117"/>
      <c r="B21" s="117" t="s">
        <v>100</v>
      </c>
      <c r="C21" s="117"/>
      <c r="D21" s="117"/>
      <c r="E21" s="117"/>
      <c r="F21" s="117"/>
      <c r="G21" s="117"/>
      <c r="H21" s="117"/>
      <c r="I21" s="117"/>
      <c r="J21" s="117"/>
      <c r="K21" s="117"/>
      <c r="L21" s="117"/>
      <c r="M21" s="117"/>
      <c r="N21" s="117"/>
    </row>
    <row r="22" spans="1:14" ht="15" hidden="1">
      <c r="A22" s="117"/>
      <c r="B22" s="117" t="s">
        <v>101</v>
      </c>
      <c r="C22" s="117"/>
      <c r="D22" s="117"/>
      <c r="E22" s="117"/>
      <c r="F22" s="117"/>
      <c r="G22" s="117"/>
      <c r="H22" s="117"/>
      <c r="I22" s="117"/>
      <c r="J22" s="117"/>
      <c r="K22" s="117"/>
      <c r="L22" s="117"/>
      <c r="M22" s="117"/>
      <c r="N22" s="117"/>
    </row>
    <row r="23" spans="1:14" s="140" customFormat="1" ht="15" hidden="1">
      <c r="A23" s="141"/>
      <c r="B23" s="117" t="s">
        <v>102</v>
      </c>
      <c r="C23" s="141"/>
      <c r="D23" s="141"/>
      <c r="E23" s="141"/>
      <c r="F23" s="141"/>
      <c r="G23" s="141"/>
      <c r="H23" s="141"/>
      <c r="I23" s="141"/>
      <c r="J23" s="141"/>
      <c r="K23" s="141"/>
      <c r="L23" s="141"/>
      <c r="M23" s="141"/>
      <c r="N23" s="141"/>
    </row>
    <row r="24" spans="1:14" s="140" customFormat="1" ht="15" hidden="1">
      <c r="A24" s="141"/>
      <c r="B24" s="141"/>
      <c r="C24" s="141"/>
      <c r="D24" s="141"/>
      <c r="E24" s="141"/>
      <c r="F24" s="141"/>
      <c r="G24" s="141"/>
      <c r="H24" s="141"/>
      <c r="I24" s="141"/>
      <c r="J24" s="141"/>
      <c r="K24" s="141"/>
      <c r="L24" s="141"/>
      <c r="M24" s="141"/>
      <c r="N24" s="141"/>
    </row>
    <row r="25" spans="1:14" s="140" customFormat="1" ht="15" hidden="1">
      <c r="A25" s="141"/>
      <c r="B25" s="118" t="s">
        <v>109</v>
      </c>
      <c r="C25" s="141"/>
      <c r="D25" s="141"/>
      <c r="E25" s="141"/>
      <c r="F25" s="141"/>
      <c r="G25" s="141"/>
      <c r="H25" s="141"/>
      <c r="I25" s="141"/>
      <c r="J25" s="141"/>
      <c r="K25" s="141"/>
      <c r="L25" s="141"/>
      <c r="M25" s="141"/>
      <c r="N25" s="141"/>
    </row>
    <row r="26" spans="1:14" ht="15" hidden="1">
      <c r="A26" s="117"/>
      <c r="B26" s="117"/>
      <c r="C26" s="117"/>
      <c r="D26" s="117"/>
      <c r="E26" s="117"/>
      <c r="F26" s="117"/>
      <c r="G26" s="117"/>
      <c r="H26" s="117"/>
      <c r="I26" s="117"/>
      <c r="J26" s="117"/>
      <c r="K26" s="117"/>
      <c r="L26" s="117"/>
      <c r="M26" s="117"/>
      <c r="N26" s="117"/>
    </row>
    <row r="27" spans="1:15" ht="15" hidden="1">
      <c r="A27" s="117"/>
      <c r="B27" s="187" t="s">
        <v>167</v>
      </c>
      <c r="C27" s="186"/>
      <c r="D27" s="186"/>
      <c r="E27" s="186"/>
      <c r="F27" s="186"/>
      <c r="G27" s="186"/>
      <c r="H27" s="186"/>
      <c r="I27" s="186"/>
      <c r="J27" s="186"/>
      <c r="K27" s="186"/>
      <c r="L27" s="186"/>
      <c r="M27" s="186"/>
      <c r="N27" s="186"/>
      <c r="O27" s="135"/>
    </row>
    <row r="28" spans="1:15" ht="15" hidden="1">
      <c r="A28" s="117"/>
      <c r="B28" s="132"/>
      <c r="C28" s="133"/>
      <c r="D28" s="133"/>
      <c r="E28" s="133"/>
      <c r="F28" s="133"/>
      <c r="G28" s="133"/>
      <c r="H28" s="133"/>
      <c r="I28" s="133"/>
      <c r="J28" s="133"/>
      <c r="K28" s="133"/>
      <c r="L28" s="133"/>
      <c r="M28" s="133"/>
      <c r="N28" s="133"/>
      <c r="O28" s="135"/>
    </row>
    <row r="29" spans="1:14" ht="15" hidden="1">
      <c r="A29" s="117"/>
      <c r="B29" s="142" t="s">
        <v>147</v>
      </c>
      <c r="C29" s="118"/>
      <c r="D29" s="118"/>
      <c r="E29" s="118"/>
      <c r="F29" s="118"/>
      <c r="G29" s="118"/>
      <c r="H29" s="118"/>
      <c r="I29" s="118"/>
      <c r="J29" s="118"/>
      <c r="K29" s="118"/>
      <c r="L29" s="118"/>
      <c r="M29" s="117"/>
      <c r="N29" s="117"/>
    </row>
    <row r="30" spans="1:14" s="149" customFormat="1" ht="15" hidden="1">
      <c r="A30" s="146"/>
      <c r="B30" s="142"/>
      <c r="C30" s="118"/>
      <c r="D30" s="118"/>
      <c r="E30" s="118"/>
      <c r="F30" s="118"/>
      <c r="G30" s="118"/>
      <c r="H30" s="118"/>
      <c r="I30" s="118"/>
      <c r="J30" s="118"/>
      <c r="K30" s="118"/>
      <c r="L30" s="118"/>
      <c r="M30" s="146"/>
      <c r="N30" s="146"/>
    </row>
    <row r="31" spans="1:14" ht="15" hidden="1">
      <c r="A31" s="117"/>
      <c r="B31" s="117"/>
      <c r="C31" s="117"/>
      <c r="D31" s="117"/>
      <c r="E31" s="117"/>
      <c r="F31" s="117"/>
      <c r="G31" s="117"/>
      <c r="H31" s="117"/>
      <c r="I31" s="117"/>
      <c r="J31" s="117"/>
      <c r="K31" s="117"/>
      <c r="L31" s="117"/>
      <c r="M31" s="117"/>
      <c r="N31" s="117"/>
    </row>
    <row r="32" spans="1:14" ht="15" hidden="1">
      <c r="A32" s="117"/>
      <c r="B32" s="117"/>
      <c r="C32" s="117"/>
      <c r="D32" s="117"/>
      <c r="E32" s="117"/>
      <c r="F32" s="117"/>
      <c r="G32" s="117"/>
      <c r="H32" s="117"/>
      <c r="I32" s="117"/>
      <c r="J32" s="117"/>
      <c r="K32" s="117"/>
      <c r="L32" s="117"/>
      <c r="M32" s="117"/>
      <c r="N32" s="117"/>
    </row>
    <row r="33" spans="1:14" ht="15" hidden="1">
      <c r="A33" s="117"/>
      <c r="B33" s="117"/>
      <c r="C33" s="117"/>
      <c r="D33" s="117"/>
      <c r="E33" s="117"/>
      <c r="F33" s="117"/>
      <c r="G33" s="117"/>
      <c r="H33" s="117"/>
      <c r="I33" s="117"/>
      <c r="J33" s="117"/>
      <c r="K33" s="117"/>
      <c r="L33" s="117"/>
      <c r="M33" s="117"/>
      <c r="N33" s="117"/>
    </row>
    <row r="34" spans="1:14" ht="15" hidden="1">
      <c r="A34" s="117"/>
      <c r="B34" s="117"/>
      <c r="C34" s="117"/>
      <c r="D34" s="117"/>
      <c r="E34" s="117"/>
      <c r="F34" s="117"/>
      <c r="G34" s="117"/>
      <c r="H34" s="117"/>
      <c r="I34" s="117"/>
      <c r="J34" s="117"/>
      <c r="K34" s="117"/>
      <c r="L34" s="117"/>
      <c r="M34" s="117"/>
      <c r="N34" s="117"/>
    </row>
  </sheetData>
  <sheetProtection sheet="1" formatRows="0"/>
  <mergeCells count="2">
    <mergeCell ref="E2:K3"/>
    <mergeCell ref="B7:L7"/>
  </mergeCells>
  <hyperlinks>
    <hyperlink ref="B27" r:id="rId1" display="https://www.iras.gov.sg/media/docs/default-source/e-tax/etaxguides_iit_eris_2013-04-26.pdf"/>
  </hyperlinks>
  <printOptions horizontalCentered="1" verticalCentered="1"/>
  <pageMargins left="0.7086614173228347" right="0.1968503937007874" top="0.7480314960629921" bottom="0.7480314960629921" header="0.31496062992125984" footer="0.31496062992125984"/>
  <pageSetup blackAndWhite="1" horizontalDpi="600" verticalDpi="600" orientation="portrait" paperSize="9" scale="70" r:id="rId3"/>
  <headerFooter>
    <oddHeader>&amp;L  &amp;20&amp;A</oddHeader>
  </headerFooter>
  <legacyDrawing r:id="rId2"/>
</worksheet>
</file>

<file path=xl/worksheets/sheet8.xml><?xml version="1.0" encoding="utf-8"?>
<worksheet xmlns="http://schemas.openxmlformats.org/spreadsheetml/2006/main" xmlns:r="http://schemas.openxmlformats.org/officeDocument/2006/relationships">
  <sheetPr codeName="Sheet5"/>
  <dimension ref="B2:S19"/>
  <sheetViews>
    <sheetView showGridLines="0" showRowColHeaders="0" zoomScalePageLayoutView="0" workbookViewId="0" topLeftCell="A1">
      <selection activeCell="B8" sqref="B8"/>
    </sheetView>
  </sheetViews>
  <sheetFormatPr defaultColWidth="9.140625" defaultRowHeight="12.75"/>
  <cols>
    <col min="1" max="1" width="0.9921875" style="1" customWidth="1"/>
    <col min="2" max="2" width="7.7109375" style="2" customWidth="1"/>
    <col min="3" max="3" width="9.28125" style="3" customWidth="1"/>
    <col min="4" max="4" width="16.28125" style="3" customWidth="1"/>
    <col min="5" max="8" width="11.00390625" style="3" customWidth="1"/>
    <col min="9" max="9" width="3.57421875" style="3" customWidth="1"/>
    <col min="10" max="12" width="11.00390625" style="3" customWidth="1"/>
    <col min="13" max="13" width="7.140625" style="3" customWidth="1"/>
    <col min="14" max="14" width="9.57421875" style="3" customWidth="1"/>
    <col min="15" max="15" width="13.28125" style="4" customWidth="1"/>
    <col min="16" max="16" width="14.7109375" style="1" customWidth="1"/>
    <col min="17" max="17" width="14.7109375" style="1" bestFit="1" customWidth="1"/>
    <col min="18" max="18" width="18.7109375" style="1" customWidth="1"/>
    <col min="19" max="19" width="13.8515625" style="1" bestFit="1" customWidth="1"/>
    <col min="20" max="28" width="9.140625" style="1" customWidth="1"/>
    <col min="29" max="16384" width="9.140625" style="1" customWidth="1"/>
  </cols>
  <sheetData>
    <row r="1" ht="12.75" customHeight="1" thickBot="1"/>
    <row r="2" spans="6:12" ht="27.75" customHeight="1" thickBot="1">
      <c r="F2" s="113"/>
      <c r="G2" s="109"/>
      <c r="H2" s="110"/>
      <c r="I2" s="111" t="s">
        <v>77</v>
      </c>
      <c r="J2" s="110"/>
      <c r="K2" s="112"/>
      <c r="L2" s="114"/>
    </row>
    <row r="3" ht="12.75" customHeight="1"/>
    <row r="4" ht="12.75" customHeight="1"/>
    <row r="5" spans="2:16" ht="15">
      <c r="B5" s="164" t="s">
        <v>148</v>
      </c>
      <c r="C5" s="163"/>
      <c r="D5" s="163"/>
      <c r="E5" s="163"/>
      <c r="F5" s="163"/>
      <c r="G5" s="163"/>
      <c r="H5" s="163"/>
      <c r="I5" s="163"/>
      <c r="J5" s="163"/>
      <c r="K5" s="163"/>
      <c r="L5" s="163"/>
      <c r="M5" s="163"/>
      <c r="N5" s="163"/>
      <c r="O5" s="163"/>
      <c r="P5" s="163"/>
    </row>
    <row r="6" spans="2:16" ht="15">
      <c r="B6" s="164"/>
      <c r="C6" s="163"/>
      <c r="D6" s="163"/>
      <c r="E6" s="163"/>
      <c r="F6" s="163"/>
      <c r="G6" s="163"/>
      <c r="H6" s="163"/>
      <c r="I6" s="163"/>
      <c r="J6" s="163"/>
      <c r="K6" s="163"/>
      <c r="L6" s="163"/>
      <c r="M6" s="163"/>
      <c r="N6" s="163"/>
      <c r="O6" s="163"/>
      <c r="P6" s="163"/>
    </row>
    <row r="7" spans="2:16" ht="15">
      <c r="B7" s="164" t="s">
        <v>157</v>
      </c>
      <c r="C7" s="163"/>
      <c r="D7" s="163"/>
      <c r="E7" s="163"/>
      <c r="F7" s="163"/>
      <c r="G7" s="163"/>
      <c r="H7" s="163"/>
      <c r="I7" s="163"/>
      <c r="J7" s="163"/>
      <c r="K7" s="163"/>
      <c r="L7" s="163"/>
      <c r="M7" s="163"/>
      <c r="N7" s="163"/>
      <c r="O7" s="163"/>
      <c r="P7" s="163"/>
    </row>
    <row r="9" spans="3:14" ht="15">
      <c r="C9" s="7"/>
      <c r="D9" s="7"/>
      <c r="E9" s="7"/>
      <c r="F9" s="7"/>
      <c r="G9" s="7"/>
      <c r="H9" s="7"/>
      <c r="I9" s="7"/>
      <c r="J9" s="7"/>
      <c r="K9" s="7"/>
      <c r="L9" s="7"/>
      <c r="M9" s="7"/>
      <c r="N9" s="7"/>
    </row>
    <row r="10" ht="15">
      <c r="O10" s="1"/>
    </row>
    <row r="11" ht="15">
      <c r="Q11" s="35"/>
    </row>
    <row r="13" spans="3:8" ht="15">
      <c r="C13" s="121"/>
      <c r="D13" s="121"/>
      <c r="E13" s="121"/>
      <c r="F13" s="121"/>
      <c r="G13" s="121"/>
      <c r="H13" s="121"/>
    </row>
    <row r="14" spans="3:8" ht="15">
      <c r="C14" s="121"/>
      <c r="D14" s="121"/>
      <c r="E14" s="121"/>
      <c r="F14" s="121"/>
      <c r="G14" s="121"/>
      <c r="H14" s="121"/>
    </row>
    <row r="15" spans="3:8" ht="15">
      <c r="C15" s="121"/>
      <c r="D15" s="121"/>
      <c r="E15" s="121"/>
      <c r="F15" s="121"/>
      <c r="G15" s="121"/>
      <c r="H15" s="121"/>
    </row>
    <row r="16" spans="3:8" ht="15">
      <c r="C16" s="121"/>
      <c r="D16" s="121"/>
      <c r="E16" s="121"/>
      <c r="F16" s="121"/>
      <c r="G16" s="121"/>
      <c r="H16" s="121"/>
    </row>
    <row r="17" spans="2:19" s="3" customFormat="1" ht="15">
      <c r="B17" s="2"/>
      <c r="C17" s="121"/>
      <c r="D17" s="121"/>
      <c r="E17" s="121"/>
      <c r="F17" s="121"/>
      <c r="G17" s="121"/>
      <c r="H17" s="121"/>
      <c r="O17" s="4"/>
      <c r="P17" s="1"/>
      <c r="Q17" s="1"/>
      <c r="R17" s="1"/>
      <c r="S17" s="1"/>
    </row>
    <row r="18" spans="2:19" s="3" customFormat="1" ht="15">
      <c r="B18" s="2"/>
      <c r="C18" s="121"/>
      <c r="D18" s="121"/>
      <c r="E18" s="121"/>
      <c r="F18" s="121"/>
      <c r="G18" s="121"/>
      <c r="H18" s="121"/>
      <c r="O18" s="4"/>
      <c r="P18" s="1"/>
      <c r="Q18" s="1"/>
      <c r="R18" s="1"/>
      <c r="S18" s="1"/>
    </row>
    <row r="19" spans="2:19" s="3" customFormat="1" ht="15">
      <c r="B19" s="2"/>
      <c r="C19" s="121"/>
      <c r="D19" s="121"/>
      <c r="E19" s="121"/>
      <c r="F19" s="121"/>
      <c r="G19" s="121"/>
      <c r="H19" s="121"/>
      <c r="I19" s="121"/>
      <c r="J19" s="121"/>
      <c r="O19" s="4"/>
      <c r="P19" s="1"/>
      <c r="Q19" s="1"/>
      <c r="R19" s="1"/>
      <c r="S19" s="1"/>
    </row>
    <row r="30" ht="15" hidden="1"/>
    <row r="31" ht="15" hidden="1"/>
  </sheetData>
  <sheetProtection sheet="1"/>
  <printOptions horizontalCentered="1" verticalCentered="1"/>
  <pageMargins left="0.7086614173228347" right="0.1968503937007874" top="0.31496062992125984" bottom="0.4330708661417323" header="0.1968503937007874" footer="0.31496062992125984"/>
  <pageSetup blackAndWhite="1" horizontalDpi="600" verticalDpi="600" orientation="portrait" paperSize="9" scale="65" r:id="rId2"/>
  <legacyDrawing r:id="rId1"/>
</worksheet>
</file>

<file path=xl/worksheets/sheet9.xml><?xml version="1.0" encoding="utf-8"?>
<worksheet xmlns="http://schemas.openxmlformats.org/spreadsheetml/2006/main" xmlns:r="http://schemas.openxmlformats.org/officeDocument/2006/relationships">
  <sheetPr codeName="Sheet6"/>
  <dimension ref="B2:T46"/>
  <sheetViews>
    <sheetView showGridLines="0" showRowColHeaders="0" zoomScalePageLayoutView="0" workbookViewId="0" topLeftCell="A1">
      <selection activeCell="O7" sqref="O7"/>
    </sheetView>
  </sheetViews>
  <sheetFormatPr defaultColWidth="9.140625" defaultRowHeight="12.75"/>
  <cols>
    <col min="1" max="1" width="0.9921875" style="1" customWidth="1"/>
    <col min="2" max="2" width="7.7109375" style="2" customWidth="1"/>
    <col min="3" max="3" width="9.28125" style="3" customWidth="1"/>
    <col min="4" max="4" width="16.28125" style="3" customWidth="1"/>
    <col min="5" max="8" width="11.00390625" style="3" customWidth="1"/>
    <col min="9" max="9" width="3.57421875" style="3" customWidth="1"/>
    <col min="10" max="12" width="11.00390625" style="3" customWidth="1"/>
    <col min="13" max="13" width="7.140625" style="3" customWidth="1"/>
    <col min="14" max="14" width="9.57421875" style="3" customWidth="1"/>
    <col min="15" max="15" width="13.28125" style="4" customWidth="1"/>
    <col min="16" max="16" width="14.7109375" style="1" customWidth="1"/>
    <col min="17" max="17" width="14.7109375" style="1" bestFit="1" customWidth="1"/>
    <col min="18" max="18" width="18.28125" style="1" bestFit="1" customWidth="1"/>
    <col min="19" max="19" width="13.8515625" style="1" bestFit="1" customWidth="1"/>
    <col min="20" max="28" width="9.140625" style="1" customWidth="1"/>
    <col min="29" max="16384" width="9.140625" style="1" customWidth="1"/>
  </cols>
  <sheetData>
    <row r="1" ht="12.75" customHeight="1" thickBot="1"/>
    <row r="2" spans="5:11" ht="12.75" customHeight="1">
      <c r="E2" s="223" t="s">
        <v>58</v>
      </c>
      <c r="F2" s="224"/>
      <c r="G2" s="224"/>
      <c r="H2" s="224"/>
      <c r="I2" s="224"/>
      <c r="J2" s="224"/>
      <c r="K2" s="225"/>
    </row>
    <row r="3" spans="5:11" ht="12.75" customHeight="1" thickBot="1">
      <c r="E3" s="226"/>
      <c r="F3" s="227"/>
      <c r="G3" s="227"/>
      <c r="H3" s="227"/>
      <c r="I3" s="227"/>
      <c r="J3" s="227"/>
      <c r="K3" s="228"/>
    </row>
    <row r="4" ht="12.75" customHeight="1"/>
    <row r="5" ht="15.75" thickBot="1"/>
    <row r="6" spans="2:16" ht="21">
      <c r="B6" s="8"/>
      <c r="C6" s="89"/>
      <c r="D6" s="9"/>
      <c r="E6" s="9"/>
      <c r="F6" s="9"/>
      <c r="G6" s="9"/>
      <c r="H6" s="9"/>
      <c r="I6" s="9"/>
      <c r="J6" s="9"/>
      <c r="K6" s="9"/>
      <c r="L6" s="9"/>
      <c r="M6" s="9"/>
      <c r="N6" s="9"/>
      <c r="O6" s="10"/>
      <c r="P6" s="11"/>
    </row>
    <row r="7" spans="2:16" ht="15">
      <c r="B7" s="165"/>
      <c r="C7" s="208" t="s">
        <v>129</v>
      </c>
      <c r="D7" s="208"/>
      <c r="E7" s="208"/>
      <c r="F7" s="208"/>
      <c r="G7" s="208"/>
      <c r="H7" s="208"/>
      <c r="I7" s="208"/>
      <c r="J7" s="208"/>
      <c r="K7" s="208"/>
      <c r="L7" s="208"/>
      <c r="M7" s="208"/>
      <c r="N7" s="153"/>
      <c r="O7" s="82"/>
      <c r="P7" s="15"/>
    </row>
    <row r="8" spans="2:16" ht="21.75" customHeight="1">
      <c r="B8" s="180">
        <f>IF(O7="Yes","T","")</f>
      </c>
      <c r="C8" s="243">
        <f>IF(O7="Yes","We are sorry, your employee does not qualify for partial tax exemption under ERIS.","")</f>
      </c>
      <c r="D8" s="243"/>
      <c r="E8" s="243"/>
      <c r="F8" s="243"/>
      <c r="G8" s="243"/>
      <c r="H8" s="243"/>
      <c r="I8" s="243"/>
      <c r="J8" s="243"/>
      <c r="K8" s="243"/>
      <c r="L8" s="243"/>
      <c r="M8" s="243"/>
      <c r="N8" s="152"/>
      <c r="O8" s="14"/>
      <c r="P8" s="15"/>
    </row>
    <row r="9" spans="2:16" ht="15" customHeight="1">
      <c r="B9" s="165"/>
      <c r="C9" s="208" t="s">
        <v>130</v>
      </c>
      <c r="D9" s="208"/>
      <c r="E9" s="208"/>
      <c r="F9" s="208"/>
      <c r="G9" s="208"/>
      <c r="H9" s="208"/>
      <c r="I9" s="208"/>
      <c r="J9" s="208"/>
      <c r="K9" s="208"/>
      <c r="L9" s="208"/>
      <c r="M9" s="208"/>
      <c r="N9" s="152"/>
      <c r="O9" s="83"/>
      <c r="P9" s="15"/>
    </row>
    <row r="10" spans="2:16" ht="21.75" customHeight="1">
      <c r="B10" s="180">
        <f>IF(O9="No","T","")</f>
      </c>
      <c r="C10" s="243">
        <f>IF(O9="No","We are sorry, your employee does not qualify for partial tax exemption under ERIS.","")</f>
      </c>
      <c r="D10" s="243"/>
      <c r="E10" s="243"/>
      <c r="F10" s="243"/>
      <c r="G10" s="243"/>
      <c r="H10" s="243"/>
      <c r="I10" s="243"/>
      <c r="J10" s="243"/>
      <c r="K10" s="243"/>
      <c r="L10" s="243"/>
      <c r="M10" s="243"/>
      <c r="N10" s="152"/>
      <c r="O10" s="14"/>
      <c r="P10" s="15"/>
    </row>
    <row r="11" spans="2:16" ht="15" customHeight="1">
      <c r="B11" s="165"/>
      <c r="C11" s="208" t="s">
        <v>131</v>
      </c>
      <c r="D11" s="208"/>
      <c r="E11" s="208"/>
      <c r="F11" s="208"/>
      <c r="G11" s="208"/>
      <c r="H11" s="208"/>
      <c r="I11" s="208"/>
      <c r="J11" s="208"/>
      <c r="K11" s="208"/>
      <c r="L11" s="208"/>
      <c r="M11" s="208"/>
      <c r="N11" s="152"/>
      <c r="O11" s="83"/>
      <c r="P11" s="15"/>
    </row>
    <row r="12" spans="2:16" ht="15" customHeight="1">
      <c r="B12" s="165"/>
      <c r="C12" s="208" t="s">
        <v>132</v>
      </c>
      <c r="D12" s="208"/>
      <c r="E12" s="208"/>
      <c r="F12" s="208"/>
      <c r="G12" s="208"/>
      <c r="H12" s="208"/>
      <c r="I12" s="208"/>
      <c r="J12" s="208"/>
      <c r="K12" s="208"/>
      <c r="L12" s="208"/>
      <c r="M12" s="208"/>
      <c r="N12" s="152"/>
      <c r="O12" s="14"/>
      <c r="P12" s="15"/>
    </row>
    <row r="13" spans="2:16" ht="15" customHeight="1">
      <c r="B13" s="165"/>
      <c r="C13" s="208" t="s">
        <v>133</v>
      </c>
      <c r="D13" s="208"/>
      <c r="E13" s="208"/>
      <c r="F13" s="208"/>
      <c r="G13" s="208"/>
      <c r="H13" s="208"/>
      <c r="I13" s="208"/>
      <c r="J13" s="208"/>
      <c r="K13" s="208"/>
      <c r="L13" s="208"/>
      <c r="M13" s="208"/>
      <c r="N13" s="152"/>
      <c r="O13" s="14"/>
      <c r="P13" s="15"/>
    </row>
    <row r="14" spans="2:16" ht="21.75" customHeight="1">
      <c r="B14" s="180">
        <f>IF(O11="No","T","")</f>
      </c>
      <c r="C14" s="245">
        <f>IF(O11="No","We are sorry, your employee does not qualify for partial tax exemption under ERIS.","")</f>
      </c>
      <c r="D14" s="245"/>
      <c r="E14" s="245"/>
      <c r="F14" s="245"/>
      <c r="G14" s="245"/>
      <c r="H14" s="245"/>
      <c r="I14" s="245"/>
      <c r="J14" s="245"/>
      <c r="K14" s="245"/>
      <c r="L14" s="245"/>
      <c r="M14" s="245"/>
      <c r="N14" s="152"/>
      <c r="O14" s="14"/>
      <c r="P14" s="15"/>
    </row>
    <row r="15" spans="2:16" ht="15" customHeight="1">
      <c r="B15" s="165"/>
      <c r="C15" s="208" t="s">
        <v>134</v>
      </c>
      <c r="D15" s="208"/>
      <c r="E15" s="208"/>
      <c r="F15" s="208"/>
      <c r="G15" s="208"/>
      <c r="H15" s="208"/>
      <c r="I15" s="208"/>
      <c r="J15" s="208"/>
      <c r="K15" s="208"/>
      <c r="L15" s="208"/>
      <c r="M15" s="208"/>
      <c r="N15" s="152"/>
      <c r="O15" s="83"/>
      <c r="P15" s="15"/>
    </row>
    <row r="16" spans="2:16" ht="15" customHeight="1">
      <c r="B16" s="165"/>
      <c r="C16" s="208" t="s">
        <v>135</v>
      </c>
      <c r="D16" s="208"/>
      <c r="E16" s="208"/>
      <c r="F16" s="208"/>
      <c r="G16" s="208"/>
      <c r="H16" s="208"/>
      <c r="I16" s="208"/>
      <c r="J16" s="208"/>
      <c r="K16" s="208"/>
      <c r="L16" s="208"/>
      <c r="M16" s="208"/>
      <c r="N16" s="152"/>
      <c r="O16" s="14"/>
      <c r="P16" s="15"/>
    </row>
    <row r="17" spans="2:16" ht="15" customHeight="1">
      <c r="B17" s="180">
        <f>IF(O15="Yes","T","")</f>
      </c>
      <c r="C17" s="245">
        <f>IF(O15="Yes","We are sorry, your employee does not qualify for partial tax exemption under ERIS.","")</f>
      </c>
      <c r="D17" s="245"/>
      <c r="E17" s="245"/>
      <c r="F17" s="245"/>
      <c r="G17" s="245"/>
      <c r="H17" s="245"/>
      <c r="I17" s="245"/>
      <c r="J17" s="245"/>
      <c r="K17" s="245"/>
      <c r="L17" s="245"/>
      <c r="M17" s="245"/>
      <c r="N17" s="158"/>
      <c r="O17" s="14"/>
      <c r="P17" s="15"/>
    </row>
    <row r="18" spans="2:16" ht="15.75" customHeight="1" thickBot="1">
      <c r="B18" s="181"/>
      <c r="C18" s="182"/>
      <c r="D18" s="182"/>
      <c r="E18" s="182"/>
      <c r="F18" s="182"/>
      <c r="G18" s="182"/>
      <c r="H18" s="182"/>
      <c r="I18" s="182"/>
      <c r="J18" s="182"/>
      <c r="K18" s="182"/>
      <c r="L18" s="182"/>
      <c r="M18" s="182"/>
      <c r="N18" s="21"/>
      <c r="O18" s="18"/>
      <c r="P18" s="19"/>
    </row>
    <row r="19" spans="3:14" ht="15.75" thickBot="1">
      <c r="C19" s="7"/>
      <c r="D19" s="7"/>
      <c r="E19" s="7"/>
      <c r="F19" s="7"/>
      <c r="G19" s="7"/>
      <c r="H19" s="7"/>
      <c r="I19" s="7"/>
      <c r="J19" s="7"/>
      <c r="K19" s="7"/>
      <c r="L19" s="7"/>
      <c r="M19" s="7"/>
      <c r="N19" s="7"/>
    </row>
    <row r="20" spans="2:19" s="3" customFormat="1" ht="21">
      <c r="B20" s="38"/>
      <c r="C20" s="88" t="s">
        <v>21</v>
      </c>
      <c r="D20" s="39"/>
      <c r="E20" s="39"/>
      <c r="F20" s="39"/>
      <c r="G20" s="39"/>
      <c r="H20" s="39"/>
      <c r="I20" s="39"/>
      <c r="J20" s="39"/>
      <c r="K20" s="39"/>
      <c r="L20" s="39"/>
      <c r="M20" s="39"/>
      <c r="N20" s="39"/>
      <c r="O20" s="40"/>
      <c r="P20" s="41"/>
      <c r="Q20" s="1"/>
      <c r="R20" s="1"/>
      <c r="S20" s="1"/>
    </row>
    <row r="21" spans="2:19" s="3" customFormat="1" ht="15">
      <c r="B21" s="49"/>
      <c r="C21" s="221">
        <f>IF(OR(O7="Yes",O9="No",O11="No",O15="Yes"),"We are sorry, your employee does not qualify for partial tax exemption under ERIS.","")</f>
      </c>
      <c r="D21" s="221"/>
      <c r="E21" s="221"/>
      <c r="F21" s="221"/>
      <c r="G21" s="221"/>
      <c r="H21" s="221"/>
      <c r="I21" s="221"/>
      <c r="J21" s="221"/>
      <c r="K21" s="221"/>
      <c r="L21" s="221"/>
      <c r="M21" s="221"/>
      <c r="N21" s="221"/>
      <c r="O21" s="221"/>
      <c r="P21" s="126"/>
      <c r="Q21" s="1"/>
      <c r="R21" s="1"/>
      <c r="S21" s="1"/>
    </row>
    <row r="22" spans="2:19" s="3" customFormat="1" ht="15">
      <c r="B22" s="49"/>
      <c r="C22" s="178">
        <f>IF(AND(O7="No",O9="Yes",O11="Yes",O15="No"),Q36,"")</f>
      </c>
      <c r="D22" s="178"/>
      <c r="E22" s="178"/>
      <c r="F22" s="178"/>
      <c r="G22" s="178"/>
      <c r="H22" s="178"/>
      <c r="I22" s="178"/>
      <c r="J22" s="178"/>
      <c r="K22" s="178"/>
      <c r="L22" s="178"/>
      <c r="M22" s="178"/>
      <c r="N22" s="178"/>
      <c r="O22" s="178"/>
      <c r="P22" s="126"/>
      <c r="Q22" s="1"/>
      <c r="R22" s="1"/>
      <c r="S22" s="1"/>
    </row>
    <row r="23" spans="2:19" s="3" customFormat="1" ht="15">
      <c r="B23" s="49"/>
      <c r="C23" s="178">
        <f>IF(AND(O7="No",O9="Yes",O11="Yes",O15="No"),Q37,"")</f>
      </c>
      <c r="D23" s="178"/>
      <c r="E23" s="178"/>
      <c r="F23" s="178"/>
      <c r="G23" s="178"/>
      <c r="H23" s="178"/>
      <c r="I23" s="178"/>
      <c r="J23" s="178"/>
      <c r="K23" s="178"/>
      <c r="L23" s="178"/>
      <c r="M23" s="178"/>
      <c r="N23" s="178"/>
      <c r="O23" s="178"/>
      <c r="P23" s="126"/>
      <c r="Q23" s="1"/>
      <c r="R23" s="1"/>
      <c r="S23" s="1"/>
    </row>
    <row r="24" spans="2:19" s="3" customFormat="1" ht="15">
      <c r="B24" s="49"/>
      <c r="C24" s="154"/>
      <c r="D24" s="154"/>
      <c r="E24" s="154"/>
      <c r="F24" s="154"/>
      <c r="G24" s="154"/>
      <c r="H24" s="154"/>
      <c r="I24" s="154"/>
      <c r="J24" s="154"/>
      <c r="K24" s="154"/>
      <c r="L24" s="154"/>
      <c r="M24" s="154"/>
      <c r="N24" s="154"/>
      <c r="O24" s="154"/>
      <c r="P24" s="126"/>
      <c r="Q24" s="1"/>
      <c r="R24" s="1"/>
      <c r="S24" s="1"/>
    </row>
    <row r="25" spans="2:19" s="3" customFormat="1" ht="15">
      <c r="B25" s="49"/>
      <c r="C25" s="160">
        <f>IF(AND(O7="No",O9="Yes",O11="Yes",O15="No"),Q38,"")</f>
      </c>
      <c r="D25" s="160"/>
      <c r="E25" s="160"/>
      <c r="F25" s="160"/>
      <c r="G25" s="160"/>
      <c r="H25" s="160"/>
      <c r="I25" s="160"/>
      <c r="J25" s="160"/>
      <c r="K25" s="160"/>
      <c r="L25" s="160"/>
      <c r="M25" s="160"/>
      <c r="N25" s="160"/>
      <c r="O25" s="160"/>
      <c r="P25" s="126"/>
      <c r="Q25" s="1"/>
      <c r="R25" s="1"/>
      <c r="S25" s="1"/>
    </row>
    <row r="26" spans="2:19" s="3" customFormat="1" ht="15">
      <c r="B26" s="49"/>
      <c r="C26" s="178">
        <f>IF(AND(O7="No",O9="Yes",O11="Yes",O15="No"),Q39,"")</f>
      </c>
      <c r="D26" s="154"/>
      <c r="E26" s="154"/>
      <c r="F26" s="154"/>
      <c r="G26" s="154"/>
      <c r="H26" s="154"/>
      <c r="I26" s="154"/>
      <c r="J26" s="154"/>
      <c r="K26" s="154"/>
      <c r="L26" s="154"/>
      <c r="M26" s="154"/>
      <c r="N26" s="154"/>
      <c r="O26" s="154"/>
      <c r="P26" s="126"/>
      <c r="Q26" s="1"/>
      <c r="R26" s="1"/>
      <c r="S26" s="1"/>
    </row>
    <row r="27" spans="2:19" s="3" customFormat="1" ht="15">
      <c r="B27" s="49"/>
      <c r="C27" s="178">
        <f>IF(AND(O7="No",O9="Yes",O11="Yes",O15="No"),Q40,"")</f>
      </c>
      <c r="D27" s="154"/>
      <c r="E27" s="154"/>
      <c r="F27" s="154"/>
      <c r="G27" s="154"/>
      <c r="H27" s="154"/>
      <c r="I27" s="154"/>
      <c r="J27" s="154"/>
      <c r="K27" s="154"/>
      <c r="L27" s="154"/>
      <c r="M27" s="154"/>
      <c r="N27" s="154"/>
      <c r="O27" s="154"/>
      <c r="P27" s="126"/>
      <c r="Q27" s="1"/>
      <c r="R27" s="1"/>
      <c r="S27" s="1"/>
    </row>
    <row r="28" spans="2:19" s="3" customFormat="1" ht="15">
      <c r="B28" s="49"/>
      <c r="C28" s="178">
        <f>IF(AND(O7="No",O9="Yes",O11="Yes",O15="No"),Q41,"")</f>
      </c>
      <c r="D28" s="154"/>
      <c r="E28" s="154"/>
      <c r="F28" s="154"/>
      <c r="G28" s="154"/>
      <c r="H28" s="154"/>
      <c r="I28" s="154"/>
      <c r="J28" s="154"/>
      <c r="K28" s="154"/>
      <c r="L28" s="154"/>
      <c r="M28" s="154"/>
      <c r="N28" s="154"/>
      <c r="O28" s="154"/>
      <c r="P28" s="126"/>
      <c r="Q28" s="1"/>
      <c r="R28" s="1"/>
      <c r="S28" s="1"/>
    </row>
    <row r="29" spans="2:19" s="3" customFormat="1" ht="15">
      <c r="B29" s="49"/>
      <c r="C29" s="178">
        <f>IF(AND(O7="No",O9="Yes",O11="Yes",O15="No"),Q42,"")</f>
      </c>
      <c r="D29" s="154"/>
      <c r="E29" s="154"/>
      <c r="F29" s="154"/>
      <c r="G29" s="154"/>
      <c r="H29" s="154"/>
      <c r="I29" s="154"/>
      <c r="J29" s="154"/>
      <c r="K29" s="154"/>
      <c r="L29" s="154"/>
      <c r="M29" s="154"/>
      <c r="N29" s="154"/>
      <c r="O29" s="154"/>
      <c r="P29" s="126"/>
      <c r="Q29" s="1"/>
      <c r="R29" s="1"/>
      <c r="S29" s="1"/>
    </row>
    <row r="30" spans="2:19" s="3" customFormat="1" ht="15">
      <c r="B30" s="49"/>
      <c r="C30" s="178">
        <f>IF(AND(O7="No",O9="Yes",O11="Yes",O15="No"),Q43,"")</f>
      </c>
      <c r="D30" s="154"/>
      <c r="E30" s="154"/>
      <c r="F30" s="154"/>
      <c r="G30" s="154"/>
      <c r="H30" s="154"/>
      <c r="I30" s="154"/>
      <c r="J30" s="154"/>
      <c r="K30" s="154"/>
      <c r="L30" s="154"/>
      <c r="M30" s="154"/>
      <c r="N30" s="154"/>
      <c r="O30" s="154"/>
      <c r="P30" s="126"/>
      <c r="Q30" s="1"/>
      <c r="R30" s="1"/>
      <c r="S30" s="1"/>
    </row>
    <row r="31" spans="2:16" ht="15">
      <c r="B31" s="49"/>
      <c r="C31" s="178">
        <f>IF(AND(O7="No",O9="Yes",O11="Yes",O15="No"),Q44,"")</f>
      </c>
      <c r="D31" s="155"/>
      <c r="E31" s="155"/>
      <c r="F31" s="155"/>
      <c r="G31" s="155"/>
      <c r="H31" s="157"/>
      <c r="I31" s="157"/>
      <c r="J31" s="157"/>
      <c r="K31" s="157"/>
      <c r="L31" s="157"/>
      <c r="M31" s="157"/>
      <c r="N31" s="157"/>
      <c r="O31" s="157"/>
      <c r="P31" s="126"/>
    </row>
    <row r="32" spans="2:16" ht="15">
      <c r="B32" s="49"/>
      <c r="C32" s="244"/>
      <c r="D32" s="244"/>
      <c r="E32" s="244"/>
      <c r="F32" s="244"/>
      <c r="G32" s="157"/>
      <c r="H32" s="157"/>
      <c r="I32" s="157"/>
      <c r="J32" s="157"/>
      <c r="K32" s="157"/>
      <c r="L32" s="157"/>
      <c r="M32" s="157"/>
      <c r="N32" s="157"/>
      <c r="O32" s="157"/>
      <c r="P32" s="126"/>
    </row>
    <row r="33" spans="2:16" ht="15">
      <c r="B33" s="49"/>
      <c r="C33" s="178">
        <f>IF(AND(O7="No",O9="Yes",O11="Yes",O15="No"),Q46,"")</f>
      </c>
      <c r="D33" s="155"/>
      <c r="E33" s="155"/>
      <c r="F33" s="155"/>
      <c r="G33" s="155"/>
      <c r="H33" s="157"/>
      <c r="I33" s="157"/>
      <c r="J33" s="157"/>
      <c r="K33" s="157"/>
      <c r="L33" s="157"/>
      <c r="M33" s="157"/>
      <c r="N33" s="157"/>
      <c r="O33" s="157"/>
      <c r="P33" s="126"/>
    </row>
    <row r="34" spans="2:16" ht="15.75" thickBot="1">
      <c r="B34" s="166"/>
      <c r="C34" s="167"/>
      <c r="D34" s="167"/>
      <c r="E34" s="167"/>
      <c r="F34" s="167"/>
      <c r="G34" s="167"/>
      <c r="H34" s="167"/>
      <c r="I34" s="167"/>
      <c r="J34" s="167"/>
      <c r="K34" s="167"/>
      <c r="L34" s="167"/>
      <c r="M34" s="167"/>
      <c r="N34" s="167"/>
      <c r="O34" s="167"/>
      <c r="P34" s="168"/>
    </row>
    <row r="36" spans="17:20" ht="15" hidden="1">
      <c r="Q36" s="160" t="s">
        <v>149</v>
      </c>
      <c r="R36" s="154"/>
      <c r="S36" s="154"/>
      <c r="T36" s="154"/>
    </row>
    <row r="37" spans="17:20" ht="15" hidden="1">
      <c r="Q37" s="160" t="s">
        <v>150</v>
      </c>
      <c r="R37" s="154"/>
      <c r="S37" s="154"/>
      <c r="T37" s="154"/>
    </row>
    <row r="38" spans="17:20" ht="15" hidden="1">
      <c r="Q38" s="160" t="s">
        <v>136</v>
      </c>
      <c r="R38" s="154"/>
      <c r="S38" s="154"/>
      <c r="T38" s="154"/>
    </row>
    <row r="39" spans="17:20" ht="15" hidden="1">
      <c r="Q39" s="160" t="s">
        <v>151</v>
      </c>
      <c r="R39" s="154"/>
      <c r="S39" s="154"/>
      <c r="T39" s="154"/>
    </row>
    <row r="40" spans="17:20" ht="15" hidden="1">
      <c r="Q40" s="160" t="s">
        <v>152</v>
      </c>
      <c r="R40" s="154"/>
      <c r="S40" s="154"/>
      <c r="T40" s="154"/>
    </row>
    <row r="41" spans="17:20" ht="15" hidden="1">
      <c r="Q41" s="160" t="s">
        <v>153</v>
      </c>
      <c r="R41" s="154"/>
      <c r="S41" s="154"/>
      <c r="T41" s="154"/>
    </row>
    <row r="42" spans="17:20" ht="15" hidden="1">
      <c r="Q42" s="160" t="s">
        <v>154</v>
      </c>
      <c r="R42" s="154"/>
      <c r="S42" s="154"/>
      <c r="T42" s="154"/>
    </row>
    <row r="43" spans="17:20" ht="15" hidden="1">
      <c r="Q43" s="154" t="s">
        <v>137</v>
      </c>
      <c r="R43" s="154"/>
      <c r="S43" s="154"/>
      <c r="T43" s="154"/>
    </row>
    <row r="44" spans="17:20" ht="15" hidden="1">
      <c r="Q44" s="154" t="s">
        <v>138</v>
      </c>
      <c r="R44" s="155"/>
      <c r="S44" s="155"/>
      <c r="T44" s="155"/>
    </row>
    <row r="45" spans="17:20" ht="15" hidden="1">
      <c r="Q45" s="244"/>
      <c r="R45" s="244"/>
      <c r="S45" s="244"/>
      <c r="T45" s="244"/>
    </row>
    <row r="46" spans="17:20" ht="15" hidden="1">
      <c r="Q46" s="160" t="s">
        <v>158</v>
      </c>
      <c r="R46" s="155"/>
      <c r="S46" s="155"/>
      <c r="T46" s="155"/>
    </row>
  </sheetData>
  <sheetProtection sheet="1"/>
  <mergeCells count="15">
    <mergeCell ref="C21:O21"/>
    <mergeCell ref="C32:F32"/>
    <mergeCell ref="C17:M17"/>
    <mergeCell ref="Q45:T45"/>
    <mergeCell ref="C14:M14"/>
    <mergeCell ref="C15:M15"/>
    <mergeCell ref="C16:M16"/>
    <mergeCell ref="E2:K3"/>
    <mergeCell ref="C9:M9"/>
    <mergeCell ref="C10:M10"/>
    <mergeCell ref="C11:M11"/>
    <mergeCell ref="C12:M12"/>
    <mergeCell ref="C13:M13"/>
    <mergeCell ref="C7:M7"/>
    <mergeCell ref="C8:M8"/>
  </mergeCells>
  <conditionalFormatting sqref="O7">
    <cfRule type="expression" priority="25" dxfId="0" stopIfTrue="1">
      <formula>$O$7=""</formula>
    </cfRule>
  </conditionalFormatting>
  <conditionalFormatting sqref="N8:N17">
    <cfRule type="expression" priority="24" dxfId="131" stopIfTrue="1">
      <formula>#REF!&lt;&gt;""</formula>
    </cfRule>
  </conditionalFormatting>
  <conditionalFormatting sqref="O9">
    <cfRule type="expression" priority="5" dxfId="1" stopIfTrue="1">
      <formula>$O$9&lt;&gt;""</formula>
    </cfRule>
    <cfRule type="expression" priority="6" dxfId="0" stopIfTrue="1">
      <formula>$O$7&lt;&gt;""</formula>
    </cfRule>
  </conditionalFormatting>
  <conditionalFormatting sqref="O11">
    <cfRule type="expression" priority="3" dxfId="1" stopIfTrue="1">
      <formula>$O$11&lt;&gt;""</formula>
    </cfRule>
    <cfRule type="expression" priority="4" dxfId="0" stopIfTrue="1">
      <formula>$O$9&lt;&gt;""</formula>
    </cfRule>
  </conditionalFormatting>
  <conditionalFormatting sqref="O15">
    <cfRule type="expression" priority="1" dxfId="1" stopIfTrue="1">
      <formula>$O$15&lt;&gt;""</formula>
    </cfRule>
    <cfRule type="expression" priority="2" dxfId="0" stopIfTrue="1">
      <formula>$O$11&lt;&gt;""</formula>
    </cfRule>
  </conditionalFormatting>
  <dataValidations count="2">
    <dataValidation type="list" allowBlank="1" showInputMessage="1" showErrorMessage="1" error="Please select ESOP or ESOW." sqref="O7 O9 O11 O15">
      <formula1>"Yes, No"</formula1>
    </dataValidation>
    <dataValidation type="list" allowBlank="1" showInputMessage="1" showErrorMessage="1" sqref="O20">
      <formula1>"Yes,No"</formula1>
    </dataValidation>
  </dataValidations>
  <printOptions horizontalCentered="1" verticalCentered="1"/>
  <pageMargins left="0.7086614173228347" right="0.1968503937007874" top="0.31496062992125984" bottom="0.4330708661417323" header="0.1968503937007874" footer="0.31496062992125984"/>
  <pageSetup blackAndWhite="1" horizontalDpi="600" verticalDpi="600" orientation="portrait" paperSize="9" scale="6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annabel.chan</dc:creator>
  <cp:keywords/>
  <dc:description/>
  <cp:lastModifiedBy>tech</cp:lastModifiedBy>
  <cp:lastPrinted>2014-07-22T09:04:03Z</cp:lastPrinted>
  <dcterms:created xsi:type="dcterms:W3CDTF">2011-11-23T07:00:38Z</dcterms:created>
  <dcterms:modified xsi:type="dcterms:W3CDTF">2023-07-20T06:12:10Z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file>