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18255" windowHeight="6090" activeTab="0"/>
  </bookViews>
  <sheets>
    <sheet name="Tax Clearance Waiver Calculator" sheetId="1" r:id="rId1"/>
  </sheets>
  <definedNames>
    <definedName name="_xlfn.IFERROR" hidden="1">#NAME?</definedName>
    <definedName name="_xlnm.Print_Area" localSheetId="0">'Tax Clearance Waiver Calculator'!$B$3:$G$48</definedName>
  </definedNames>
  <calcPr fullCalcOnLoad="1"/>
</workbook>
</file>

<file path=xl/comments1.xml><?xml version="1.0" encoding="utf-8"?>
<comments xmlns="http://schemas.openxmlformats.org/spreadsheetml/2006/main">
  <authors>
    <author>Serene Tay (x3819)</author>
  </authors>
  <commentList>
    <comment ref="C12" authorId="0">
      <text>
        <r>
          <rPr>
            <b/>
            <sz val="8"/>
            <rFont val="Century Gothic"/>
            <family val="2"/>
          </rPr>
          <t xml:space="preserve">“Total income in each year” refers to your employee’s total employment income earned in a calendar year basis. 
It includes:
  a.  Wages, salary, leave pay, fee, commission, bonus, gratuity;
  b.  Perquisites (benefits-in-kind) or allowances paid or granted in respect of employment whether in money or otherwise;
  c.  Value of accommodation provided;
  d.  Gains and profits from share option schemes
Select “Yes” if your employee’s total income for </t>
        </r>
        <r>
          <rPr>
            <b/>
            <u val="single"/>
            <sz val="8"/>
            <rFont val="Century Gothic"/>
            <family val="2"/>
          </rPr>
          <t>all</t>
        </r>
        <r>
          <rPr>
            <b/>
            <sz val="8"/>
            <rFont val="Century Gothic"/>
            <family val="2"/>
          </rPr>
          <t xml:space="preserve"> the years did not exceed $21,000 annually. 
       Eg 1: Employment period 1/5/2014 – 30/4/2016
                 </t>
        </r>
        <r>
          <rPr>
            <b/>
            <u val="single"/>
            <sz val="8"/>
            <rFont val="Century Gothic"/>
            <family val="2"/>
          </rPr>
          <t>Year</t>
        </r>
        <r>
          <rPr>
            <b/>
            <sz val="8"/>
            <rFont val="Century Gothic"/>
            <family val="2"/>
          </rPr>
          <t xml:space="preserve">         </t>
        </r>
        <r>
          <rPr>
            <b/>
            <u val="single"/>
            <sz val="8"/>
            <rFont val="Century Gothic"/>
            <family val="2"/>
          </rPr>
          <t>Relevant period</t>
        </r>
        <r>
          <rPr>
            <b/>
            <sz val="8"/>
            <rFont val="Century Gothic"/>
            <family val="2"/>
          </rPr>
          <t xml:space="preserve">                    </t>
        </r>
        <r>
          <rPr>
            <b/>
            <u val="single"/>
            <sz val="8"/>
            <rFont val="Century Gothic"/>
            <family val="2"/>
          </rPr>
          <t>Total income</t>
        </r>
        <r>
          <rPr>
            <b/>
            <sz val="8"/>
            <rFont val="Century Gothic"/>
            <family val="2"/>
          </rPr>
          <t xml:space="preserve">
                    1            1/5/2014 – 31/12/2014              $12,000
                    2            1/1/2015 – 31/12/2015              $18,000
                    3            1/1/2016 – 30/4/2016               $ 6,000
Select “No” if your employee’s total income in </t>
        </r>
        <r>
          <rPr>
            <b/>
            <u val="single"/>
            <sz val="8"/>
            <rFont val="Century Gothic"/>
            <family val="2"/>
          </rPr>
          <t>any</t>
        </r>
        <r>
          <rPr>
            <b/>
            <sz val="8"/>
            <rFont val="Century Gothic"/>
            <family val="2"/>
          </rPr>
          <t xml:space="preserve"> year exceeded $21,000 annually. 
       Eg 2: Employment period 1/1/2015 – 30/4/2016
               </t>
        </r>
        <r>
          <rPr>
            <b/>
            <u val="single"/>
            <sz val="8"/>
            <rFont val="Century Gothic"/>
            <family val="2"/>
          </rPr>
          <t>Year</t>
        </r>
        <r>
          <rPr>
            <b/>
            <sz val="8"/>
            <rFont val="Century Gothic"/>
            <family val="2"/>
          </rPr>
          <t xml:space="preserve">          </t>
        </r>
        <r>
          <rPr>
            <b/>
            <u val="single"/>
            <sz val="8"/>
            <rFont val="Century Gothic"/>
            <family val="2"/>
          </rPr>
          <t>Relevant period</t>
        </r>
        <r>
          <rPr>
            <b/>
            <sz val="8"/>
            <rFont val="Century Gothic"/>
            <family val="2"/>
          </rPr>
          <t xml:space="preserve">                    </t>
        </r>
        <r>
          <rPr>
            <b/>
            <u val="single"/>
            <sz val="8"/>
            <rFont val="Century Gothic"/>
            <family val="2"/>
          </rPr>
          <t>Total income</t>
        </r>
        <r>
          <rPr>
            <b/>
            <sz val="8"/>
            <rFont val="Century Gothic"/>
            <family val="2"/>
          </rPr>
          <t xml:space="preserve">
                  1             1/1/2015 – 31/12/2015               $24,000 
                  2             1/1/2016 – 30/4/2016               $  8,000</t>
        </r>
        <r>
          <rPr>
            <b/>
            <sz val="8"/>
            <rFont val="Tahoma"/>
            <family val="2"/>
          </rPr>
          <t xml:space="preserve">
</t>
        </r>
      </text>
    </comment>
  </commentList>
</comments>
</file>

<file path=xl/sharedStrings.xml><?xml version="1.0" encoding="utf-8"?>
<sst xmlns="http://schemas.openxmlformats.org/spreadsheetml/2006/main" count="110" uniqueCount="81">
  <si>
    <t>Error Message</t>
  </si>
  <si>
    <t>Error</t>
  </si>
  <si>
    <t>Date of Cessation of Employment</t>
  </si>
  <si>
    <t>N</t>
  </si>
  <si>
    <t>Date of Commencement of Employment</t>
  </si>
  <si>
    <t>Please enter a cessation date                 that is later than date of commencement.</t>
  </si>
  <si>
    <t xml:space="preserve">     ( Y / N )</t>
  </si>
  <si>
    <t>Enter fields below</t>
  </si>
  <si>
    <t>Tax Clearance Calculator</t>
  </si>
  <si>
    <t>Y</t>
  </si>
  <si>
    <t>Tax Clearance is not required for the following scenarios:</t>
  </si>
  <si>
    <t>for the latest version.</t>
  </si>
  <si>
    <t>Total income in each year is $21,000 or less</t>
  </si>
  <si>
    <t>concatenate</t>
  </si>
  <si>
    <t>validation message</t>
  </si>
  <si>
    <t>concatenate (scenarios)</t>
  </si>
  <si>
    <t>Y and &lt;=21,000</t>
  </si>
  <si>
    <t>Y and &gt;21,000</t>
  </si>
  <si>
    <t>N and &lt;=21,000</t>
  </si>
  <si>
    <t>N and &gt;21,000</t>
  </si>
  <si>
    <t xml:space="preserve">N and </t>
  </si>
  <si>
    <t xml:space="preserve">Y and </t>
  </si>
  <si>
    <t>Please enter the income amount.</t>
  </si>
  <si>
    <t>Total emp inc</t>
  </si>
  <si>
    <t>First block:</t>
  </si>
  <si>
    <t>Second block:</t>
  </si>
  <si>
    <t xml:space="preserve">Scenario 4 applies. Tax Clearance is not required. </t>
  </si>
  <si>
    <t>Scenario 1 and 2 apply.  You do not need to file form IR21 if:</t>
  </si>
  <si>
    <t>(To check whether your Non-Singapore Citizen employee has met Scenario 1 to 4 where Tax Clearance is not required.)</t>
  </si>
  <si>
    <t xml:space="preserve">The result provided is based on the stated assumptions and your inputs.  It does not provide for all scenarios where tax clearance is not required.  
Please refer to IRAS website at www.iras.gov.sg&gt; Businesses &gt; Tax Clearance for Foreign &amp; SPR Employees (IR21) &gt; Tax Clearance for Employees
for the full list. </t>
  </si>
  <si>
    <t>2 YEARS</t>
  </si>
  <si>
    <t>1 YEAR</t>
  </si>
  <si>
    <t xml:space="preserve">Y and  and </t>
  </si>
  <si>
    <t xml:space="preserve">N and  and </t>
  </si>
  <si>
    <t>Y and &lt;=21,000 and &lt;=21,000</t>
  </si>
  <si>
    <t>Y and &gt;21,000 and &lt;=21,000</t>
  </si>
  <si>
    <t>Y and &gt;21,000 and &gt;21,000</t>
  </si>
  <si>
    <t>Y and &lt;=21,000 and &gt;21,000</t>
  </si>
  <si>
    <t>N and &lt;=21,000 and &lt;=21,000</t>
  </si>
  <si>
    <t>N and &gt;21,000 and &gt;21,000</t>
  </si>
  <si>
    <t>N and &lt;=21,000 and &gt;21,000</t>
  </si>
  <si>
    <t>N and &gt;21,000 and &lt;=21,000</t>
  </si>
  <si>
    <t>Y and  and &lt;=21,000</t>
  </si>
  <si>
    <t>Y and  and &gt;21,000</t>
  </si>
  <si>
    <t xml:space="preserve">Y and &lt;=21,000 and </t>
  </si>
  <si>
    <t xml:space="preserve">Y and &gt;21,000 and </t>
  </si>
  <si>
    <t>N and  and &lt;=21,000</t>
  </si>
  <si>
    <t>N and  and &gt;21,000</t>
  </si>
  <si>
    <t xml:space="preserve">N and &lt;=21,000 and </t>
  </si>
  <si>
    <t xml:space="preserve">N and &gt;21,000 and </t>
  </si>
  <si>
    <t>prompt</t>
  </si>
  <si>
    <t>Scenario 3 applies.   You do not need to file Form IR21 if:</t>
  </si>
  <si>
    <t>Scenario 1 applies.   You do not need to file Form IR21 if:</t>
  </si>
  <si>
    <t>Scenario 2 applies.   You do not need to file Form IR21 if:</t>
  </si>
  <si>
    <r>
      <t xml:space="preserve">Total employment income for </t>
    </r>
    <r>
      <rPr>
        <u val="single"/>
        <sz val="10"/>
        <rFont val="Century Gothic"/>
        <family val="2"/>
      </rPr>
      <t>each year</t>
    </r>
    <r>
      <rPr>
        <sz val="10"/>
        <rFont val="Century Gothic"/>
        <family val="2"/>
      </rPr>
      <t xml:space="preserve"> is $21,000 or less</t>
    </r>
  </si>
  <si>
    <t>Total employment income for the following calendar year(s):</t>
  </si>
  <si>
    <t>Scenarios where tax clearance is not required</t>
  </si>
  <si>
    <t>Tax Clearance Calculator outcome</t>
  </si>
  <si>
    <r>
      <rPr>
        <b/>
        <sz val="10"/>
        <rFont val="Arial"/>
        <family val="2"/>
      </rPr>
      <t>Scenario 4</t>
    </r>
    <r>
      <rPr>
        <sz val="10"/>
        <rFont val="Arial"/>
        <family val="2"/>
      </rPr>
      <t xml:space="preserve">
- 183 days (3-yr admin concession applies &amp; income is &lt;$21K per year</t>
    </r>
  </si>
  <si>
    <r>
      <rPr>
        <b/>
        <sz val="10"/>
        <rFont val="Arial"/>
        <family val="2"/>
      </rPr>
      <t>Scenario 3</t>
    </r>
    <r>
      <rPr>
        <sz val="10"/>
        <rFont val="Arial"/>
        <family val="2"/>
      </rPr>
      <t xml:space="preserve">
- 183 days (2 yr admin concession applies) &amp; income is &lt;$21K per year</t>
    </r>
  </si>
  <si>
    <r>
      <rPr>
        <b/>
        <sz val="10"/>
        <rFont val="Arial"/>
        <family val="2"/>
      </rPr>
      <t>Scenario 2</t>
    </r>
    <r>
      <rPr>
        <sz val="10"/>
        <rFont val="Arial"/>
        <family val="2"/>
      </rPr>
      <t xml:space="preserve">
- 183 days in calendar and income is &lt;$21K</t>
    </r>
  </si>
  <si>
    <r>
      <rPr>
        <b/>
        <sz val="10"/>
        <rFont val="Arial"/>
        <family val="2"/>
      </rPr>
      <t>Scenario 1</t>
    </r>
    <r>
      <rPr>
        <sz val="10"/>
        <rFont val="Arial"/>
        <family val="0"/>
      </rPr>
      <t xml:space="preserve">
- &lt;60 days</t>
    </r>
  </si>
  <si>
    <t>Tax Clearance is required and employers can e-File IR21 via myTax Portal. Generally, 80% of e-Filed Form IR21 will be processed within 7 working days.</t>
  </si>
  <si>
    <t xml:space="preserve">Result </t>
  </si>
  <si>
    <t>You have entered income greater than $21,000. Please confirm your entries.</t>
  </si>
  <si>
    <r>
      <t>Scenario 1 applies.  You do not need to file Form IR21 if the employee has not been previously employed by another employer in Singapore within the cessation year or the year prior to the cessation year.
However, you are required to submit the employee's income details to IRAS via IR8A or Auto-Inclusion Scheme by 1</t>
    </r>
    <r>
      <rPr>
        <b/>
        <vertAlign val="superscript"/>
        <sz val="11"/>
        <color indexed="56"/>
        <rFont val="Century Gothic"/>
        <family val="2"/>
      </rPr>
      <t>st</t>
    </r>
    <r>
      <rPr>
        <b/>
        <sz val="11"/>
        <color indexed="56"/>
        <rFont val="Century Gothic"/>
        <family val="2"/>
      </rPr>
      <t xml:space="preserve"> Mar. 
If you are unsure of the employee's past employment records, please e-File Form IR21 via myTax Portal.   You will receive an immediate online notification if tax clearance is not required for your employee.</t>
    </r>
  </si>
  <si>
    <r>
      <t>Scenario 2 applies.  You do not need to file Form IR21 if the employee has not been previously employed by another employer in Singapore within the cessation year or the year prior to the cessation year.
However, you are required to submit the employee's income details to IRAS via IR8A or Auto-Inclusion Scheme by 1</t>
    </r>
    <r>
      <rPr>
        <b/>
        <vertAlign val="superscript"/>
        <sz val="11"/>
        <color indexed="56"/>
        <rFont val="Century Gothic"/>
        <family val="2"/>
      </rPr>
      <t>st</t>
    </r>
    <r>
      <rPr>
        <b/>
        <sz val="11"/>
        <color indexed="56"/>
        <rFont val="Century Gothic"/>
        <family val="2"/>
      </rPr>
      <t xml:space="preserve"> Mar. 
If you are unsure of the employee's past employment records, please e-File Form IR21 via myTax Portal.   You will receive an immediate online notification if tax clearance is not required for your employee.</t>
    </r>
  </si>
  <si>
    <r>
      <t>Scenario 3 applies.  You do not need to file Form IR21 if the employee has not been previously employed by another employer in Singapore within the cessation year or the year prior to the cessation year.
However, you are required to submit the employee's income details to IRAS via IR8A or Auto-Inclusion Scheme by 1</t>
    </r>
    <r>
      <rPr>
        <b/>
        <vertAlign val="superscript"/>
        <sz val="11"/>
        <color indexed="56"/>
        <rFont val="Century Gothic"/>
        <family val="2"/>
      </rPr>
      <t>st</t>
    </r>
    <r>
      <rPr>
        <b/>
        <sz val="11"/>
        <color indexed="56"/>
        <rFont val="Century Gothic"/>
        <family val="2"/>
      </rPr>
      <t xml:space="preserve"> Mar. 
If you are unsure of the employee's past employment records, please e-File Form IR21 via myTax Portal.   You will receive an immediate online notification if tax clearance is not required for your employee.</t>
    </r>
  </si>
  <si>
    <r>
      <t>Scenario 4 applies.  You do not need to file Form IR21 if the employee has not been previously employed by another employer in Singapore within the cessation year or the year prior to the cessation year.
However, you are required to submit the employee's income details to IRAS via IR8A or Auto-Inclusion Scheme by 1</t>
    </r>
    <r>
      <rPr>
        <b/>
        <vertAlign val="superscript"/>
        <sz val="11"/>
        <color indexed="56"/>
        <rFont val="Century Gothic"/>
        <family val="2"/>
      </rPr>
      <t>st</t>
    </r>
    <r>
      <rPr>
        <b/>
        <sz val="11"/>
        <color indexed="56"/>
        <rFont val="Century Gothic"/>
        <family val="2"/>
      </rPr>
      <t xml:space="preserve"> Mar. 
If you are unsure of the employee's past employment records, please e-File Form IR21 via myTax Portal.   You will receive an immediate online notification if tax clearance is not required for your employee.</t>
    </r>
  </si>
  <si>
    <t xml:space="preserve">  ─</t>
  </si>
  <si>
    <t xml:space="preserve">             </t>
  </si>
  <si>
    <t xml:space="preserve">            </t>
  </si>
  <si>
    <t>Non-Singapore Citizen employee who worked in Singapore not exceeding 60 days in a calendar year. This does not apply to directors of a company, public entertainers or individuals exercising a profession, vocation or employment of a similar nature.</t>
  </si>
  <si>
    <t>Non-Singapore Citizen employee who worked in Singapore for at least 183 days within a calendar year and earned less than $21,000 annually.</t>
  </si>
  <si>
    <t>Non-Singapore Citizen employee who worked in Singapore for at least 183 days within a continuous period straddling two years and earned less than $21,000 annually.  This two-year administrative concession is only applicable for foreign employees who enter Singapore from  01 Jan 2007.  It does not apply to directors of a company, public entertainers or individuals exercising a profession,  vocation or employment of a similar nature.</t>
  </si>
  <si>
    <t>Non-Singapore Citizen employee who worked in Singapore for three continuous years or more and earned less than $21,000 per year.</t>
  </si>
  <si>
    <r>
      <rPr>
        <b/>
        <sz val="10"/>
        <rFont val="Century Gothic"/>
        <family val="2"/>
      </rPr>
      <t xml:space="preserve">  </t>
    </r>
    <r>
      <rPr>
        <b/>
        <u val="single"/>
        <sz val="10"/>
        <rFont val="Century Gothic"/>
        <family val="2"/>
      </rPr>
      <t>Scenario 1</t>
    </r>
  </si>
  <si>
    <r>
      <rPr>
        <b/>
        <sz val="10"/>
        <rFont val="Century Gothic"/>
        <family val="2"/>
      </rPr>
      <t xml:space="preserve">  </t>
    </r>
    <r>
      <rPr>
        <b/>
        <u val="single"/>
        <sz val="10"/>
        <rFont val="Century Gothic"/>
        <family val="2"/>
      </rPr>
      <t>Scenario 2</t>
    </r>
  </si>
  <si>
    <r>
      <rPr>
        <b/>
        <sz val="10"/>
        <rFont val="Century Gothic"/>
        <family val="2"/>
      </rPr>
      <t xml:space="preserve">  </t>
    </r>
    <r>
      <rPr>
        <b/>
        <u val="single"/>
        <sz val="10"/>
        <rFont val="Century Gothic"/>
        <family val="2"/>
      </rPr>
      <t>Scenario 3</t>
    </r>
  </si>
  <si>
    <r>
      <rPr>
        <b/>
        <sz val="10"/>
        <rFont val="Century Gothic"/>
        <family val="2"/>
      </rPr>
      <t xml:space="preserve">  </t>
    </r>
    <r>
      <rPr>
        <b/>
        <u val="single"/>
        <sz val="10"/>
        <rFont val="Century Gothic"/>
        <family val="2"/>
      </rPr>
      <t>Scenario 4</t>
    </r>
  </si>
  <si>
    <t xml:space="preserve">The calculator is correct as of 10 Mar 2016. Please check the IRAS website at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</si>
</sst>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yy"/>
    <numFmt numFmtId="166" formatCode="yyyy"/>
    <numFmt numFmtId="167" formatCode="d\-mmm\-yyyy"/>
    <numFmt numFmtId="168" formatCode="[$-409]dddd\,\ dd\ mmmm\,\ yyyy"/>
    <numFmt numFmtId="169" formatCode="[$-409]hh:mm:ss\ AM/PM"/>
    <numFmt numFmtId="170" formatCode="000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quot;$&quot;#,##0"/>
    <numFmt numFmtId="177" formatCode="[$-4809]dddd\,\ d\ mmmm\,\ yyyy"/>
  </numFmts>
  <fonts count="98">
    <font>
      <sz val="10"/>
      <name val="Arial"/>
      <family val="0"/>
    </font>
    <font>
      <sz val="10"/>
      <name val="Century Gothic"/>
      <family val="2"/>
    </font>
    <font>
      <sz val="12"/>
      <name val="Century Gothic"/>
      <family val="2"/>
    </font>
    <font>
      <b/>
      <sz val="10"/>
      <name val="Arial"/>
      <family val="2"/>
    </font>
    <font>
      <b/>
      <sz val="12"/>
      <name val="Arial"/>
      <family val="2"/>
    </font>
    <font>
      <sz val="8"/>
      <name val="Century Gothic"/>
      <family val="2"/>
    </font>
    <font>
      <b/>
      <sz val="8"/>
      <name val="Century Gothic"/>
      <family val="2"/>
    </font>
    <font>
      <sz val="8"/>
      <name val="Arial"/>
      <family val="2"/>
    </font>
    <font>
      <b/>
      <sz val="8"/>
      <color indexed="10"/>
      <name val="Century Gothic"/>
      <family val="2"/>
    </font>
    <font>
      <b/>
      <sz val="8"/>
      <name val="Arial"/>
      <family val="2"/>
    </font>
    <font>
      <b/>
      <sz val="10"/>
      <name val="Century Gothic"/>
      <family val="2"/>
    </font>
    <font>
      <u val="single"/>
      <sz val="10"/>
      <name val="Century Gothic"/>
      <family val="2"/>
    </font>
    <font>
      <b/>
      <u val="single"/>
      <sz val="10"/>
      <name val="Century Gothic"/>
      <family val="2"/>
    </font>
    <font>
      <b/>
      <sz val="8"/>
      <name val="Tahoma"/>
      <family val="2"/>
    </font>
    <font>
      <b/>
      <u val="single"/>
      <sz val="8"/>
      <name val="Century Gothic"/>
      <family val="2"/>
    </font>
    <font>
      <sz val="9"/>
      <name val="Century Gothic"/>
      <family val="2"/>
    </font>
    <font>
      <sz val="18"/>
      <name val="Arial"/>
      <family val="2"/>
    </font>
    <font>
      <b/>
      <sz val="11"/>
      <color indexed="56"/>
      <name val="Century Gothic"/>
      <family val="2"/>
    </font>
    <font>
      <b/>
      <vertAlign val="superscript"/>
      <sz val="11"/>
      <color indexed="56"/>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Century Gothic"/>
      <family val="2"/>
    </font>
    <font>
      <u val="single"/>
      <sz val="8"/>
      <color indexed="12"/>
      <name val="Century Gothic"/>
      <family val="2"/>
    </font>
    <font>
      <sz val="8"/>
      <color indexed="9"/>
      <name val="Arial"/>
      <family val="2"/>
    </font>
    <font>
      <sz val="14"/>
      <color indexed="9"/>
      <name val="Arial"/>
      <family val="2"/>
    </font>
    <font>
      <sz val="8"/>
      <color indexed="10"/>
      <name val="Arial"/>
      <family val="2"/>
    </font>
    <font>
      <u val="single"/>
      <sz val="8.5"/>
      <color indexed="9"/>
      <name val="Arial"/>
      <family val="2"/>
    </font>
    <font>
      <b/>
      <sz val="16"/>
      <color indexed="9"/>
      <name val="Century Gothic"/>
      <family val="2"/>
    </font>
    <font>
      <sz val="10"/>
      <color indexed="9"/>
      <name val="Century Gothic"/>
      <family val="2"/>
    </font>
    <font>
      <sz val="11"/>
      <color indexed="9"/>
      <name val="Century Gothic"/>
      <family val="2"/>
    </font>
    <font>
      <sz val="8"/>
      <color indexed="60"/>
      <name val="Century Gothic"/>
      <family val="2"/>
    </font>
    <font>
      <sz val="10"/>
      <color indexed="60"/>
      <name val="Century Gothic"/>
      <family val="2"/>
    </font>
    <font>
      <sz val="12"/>
      <color indexed="60"/>
      <name val="Century Gothic"/>
      <family val="2"/>
    </font>
    <font>
      <sz val="8"/>
      <color indexed="60"/>
      <name val="Arial"/>
      <family val="2"/>
    </font>
    <font>
      <sz val="10"/>
      <color indexed="60"/>
      <name val="Arial"/>
      <family val="2"/>
    </font>
    <font>
      <b/>
      <sz val="10"/>
      <color indexed="60"/>
      <name val="Arial"/>
      <family val="2"/>
    </font>
    <font>
      <b/>
      <sz val="8"/>
      <color indexed="60"/>
      <name val="Arial"/>
      <family val="2"/>
    </font>
    <font>
      <b/>
      <sz val="12"/>
      <color indexed="60"/>
      <name val="Arial"/>
      <family val="2"/>
    </font>
    <font>
      <i/>
      <sz val="8"/>
      <color indexed="60"/>
      <name val="Arial"/>
      <family val="2"/>
    </font>
    <font>
      <b/>
      <sz val="14"/>
      <color indexed="9"/>
      <name val="Century Gothic"/>
      <family val="2"/>
    </font>
    <font>
      <b/>
      <sz val="11"/>
      <color indexed="60"/>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entury Gothic"/>
      <family val="2"/>
    </font>
    <font>
      <u val="single"/>
      <sz val="8"/>
      <color theme="10"/>
      <name val="Century Gothic"/>
      <family val="2"/>
    </font>
    <font>
      <sz val="8"/>
      <color theme="0"/>
      <name val="Arial"/>
      <family val="2"/>
    </font>
    <font>
      <sz val="14"/>
      <color theme="0"/>
      <name val="Arial"/>
      <family val="2"/>
    </font>
    <font>
      <sz val="8"/>
      <color rgb="FFFF0000"/>
      <name val="Arial"/>
      <family val="2"/>
    </font>
    <font>
      <u val="single"/>
      <sz val="8.5"/>
      <color theme="0"/>
      <name val="Arial"/>
      <family val="2"/>
    </font>
    <font>
      <b/>
      <sz val="16"/>
      <color theme="0"/>
      <name val="Century Gothic"/>
      <family val="2"/>
    </font>
    <font>
      <sz val="10"/>
      <color theme="0"/>
      <name val="Century Gothic"/>
      <family val="2"/>
    </font>
    <font>
      <sz val="11"/>
      <color theme="0"/>
      <name val="Century Gothic"/>
      <family val="2"/>
    </font>
    <font>
      <sz val="8"/>
      <color rgb="FFC00000"/>
      <name val="Century Gothic"/>
      <family val="2"/>
    </font>
    <font>
      <sz val="10"/>
      <color rgb="FFC00000"/>
      <name val="Century Gothic"/>
      <family val="2"/>
    </font>
    <font>
      <sz val="12"/>
      <color rgb="FFC00000"/>
      <name val="Century Gothic"/>
      <family val="2"/>
    </font>
    <font>
      <sz val="8"/>
      <color rgb="FFC00000"/>
      <name val="Arial"/>
      <family val="2"/>
    </font>
    <font>
      <sz val="10"/>
      <color rgb="FFC00000"/>
      <name val="Arial"/>
      <family val="2"/>
    </font>
    <font>
      <b/>
      <sz val="10"/>
      <color rgb="FFC00000"/>
      <name val="Arial"/>
      <family val="2"/>
    </font>
    <font>
      <b/>
      <sz val="8"/>
      <color rgb="FFC00000"/>
      <name val="Arial"/>
      <family val="2"/>
    </font>
    <font>
      <b/>
      <sz val="12"/>
      <color rgb="FFC00000"/>
      <name val="Arial"/>
      <family val="2"/>
    </font>
    <font>
      <i/>
      <sz val="8"/>
      <color rgb="FFC00000"/>
      <name val="Arial"/>
      <family val="2"/>
    </font>
    <font>
      <b/>
      <sz val="11"/>
      <color rgb="FF002060"/>
      <name val="Century Gothic"/>
      <family val="2"/>
    </font>
    <font>
      <b/>
      <sz val="14"/>
      <color theme="0"/>
      <name val="Century Gothic"/>
      <family val="2"/>
    </font>
    <font>
      <b/>
      <sz val="11"/>
      <color rgb="FFC00000"/>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336699"/>
        <bgColor indexed="64"/>
      </patternFill>
    </fill>
    <fill>
      <patternFill patternType="solid">
        <fgColor theme="0" tint="-0.1499900072813034"/>
        <bgColor indexed="64"/>
      </patternFill>
    </fill>
    <fill>
      <patternFill patternType="solid">
        <fgColor rgb="FFA80000"/>
        <bgColor indexed="64"/>
      </patternFill>
    </fill>
    <fill>
      <patternFill patternType="solid">
        <fgColor theme="0"/>
        <bgColor indexed="64"/>
      </patternFill>
    </fill>
    <fill>
      <patternFill patternType="solid">
        <fgColor rgb="FFB8000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ck">
        <color theme="3" tint="0.7999799847602844"/>
      </left>
      <right style="thick">
        <color theme="3" tint="0.7999799847602844"/>
      </right>
      <top style="thick">
        <color theme="3" tint="0.7999799847602844"/>
      </top>
      <bottom style="thick">
        <color theme="3" tint="0.7999799847602844"/>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18">
    <xf numFmtId="0" fontId="0" fillId="0" borderId="0" xfId="0" applyAlignment="1">
      <alignment/>
    </xf>
    <xf numFmtId="0" fontId="2" fillId="33" borderId="0" xfId="0" applyFont="1" applyFill="1" applyAlignment="1" applyProtection="1">
      <alignment/>
      <protection hidden="1"/>
    </xf>
    <xf numFmtId="0" fontId="0" fillId="33" borderId="0" xfId="0" applyFill="1" applyAlignment="1" applyProtection="1">
      <alignment/>
      <protection hidden="1"/>
    </xf>
    <xf numFmtId="164" fontId="0" fillId="33" borderId="0" xfId="0" applyNumberFormat="1" applyFill="1" applyAlignment="1" applyProtection="1">
      <alignment/>
      <protection hidden="1"/>
    </xf>
    <xf numFmtId="0" fontId="3" fillId="33" borderId="0" xfId="0" applyFont="1" applyFill="1" applyAlignment="1" applyProtection="1">
      <alignment/>
      <protection hidden="1"/>
    </xf>
    <xf numFmtId="164" fontId="3" fillId="33" borderId="0" xfId="0" applyNumberFormat="1" applyFont="1" applyFill="1" applyAlignment="1" applyProtection="1">
      <alignment/>
      <protection hidden="1"/>
    </xf>
    <xf numFmtId="0" fontId="4" fillId="33" borderId="0" xfId="0" applyFont="1" applyFill="1" applyAlignment="1" applyProtection="1">
      <alignment/>
      <protection hidden="1"/>
    </xf>
    <xf numFmtId="0" fontId="0" fillId="33" borderId="0" xfId="0" applyFont="1" applyFill="1" applyAlignment="1" applyProtection="1">
      <alignment/>
      <protection hidden="1"/>
    </xf>
    <xf numFmtId="0" fontId="1" fillId="33" borderId="0" xfId="0" applyFont="1" applyFill="1" applyAlignment="1" applyProtection="1">
      <alignment/>
      <protection hidden="1"/>
    </xf>
    <xf numFmtId="164" fontId="1" fillId="33" borderId="0" xfId="0" applyNumberFormat="1" applyFont="1" applyFill="1" applyAlignment="1" applyProtection="1">
      <alignment/>
      <protection hidden="1"/>
    </xf>
    <xf numFmtId="164" fontId="2" fillId="33" borderId="0" xfId="0" applyNumberFormat="1" applyFont="1" applyFill="1" applyAlignment="1" applyProtection="1">
      <alignment/>
      <protection hidden="1"/>
    </xf>
    <xf numFmtId="164" fontId="4" fillId="33" borderId="0" xfId="0" applyNumberFormat="1" applyFont="1" applyFill="1" applyAlignment="1" applyProtection="1">
      <alignment/>
      <protection hidden="1"/>
    </xf>
    <xf numFmtId="164" fontId="3" fillId="33" borderId="0" xfId="0" applyNumberFormat="1" applyFont="1" applyFill="1" applyAlignment="1" applyProtection="1">
      <alignment/>
      <protection hidden="1"/>
    </xf>
    <xf numFmtId="0" fontId="0" fillId="33" borderId="0" xfId="0" applyFill="1" applyAlignment="1" applyProtection="1">
      <alignment horizontal="center" vertical="center"/>
      <protection hidden="1"/>
    </xf>
    <xf numFmtId="0" fontId="3" fillId="33" borderId="0" xfId="0" applyFont="1" applyFill="1" applyAlignment="1" applyProtection="1">
      <alignment horizontal="center" vertical="center"/>
      <protection hidden="1"/>
    </xf>
    <xf numFmtId="164" fontId="3" fillId="33" borderId="0" xfId="0" applyNumberFormat="1" applyFont="1" applyFill="1" applyAlignment="1" applyProtection="1">
      <alignment horizontal="center" vertical="center"/>
      <protection hidden="1"/>
    </xf>
    <xf numFmtId="0" fontId="5" fillId="33" borderId="0" xfId="0" applyFont="1" applyFill="1" applyAlignment="1" applyProtection="1">
      <alignment/>
      <protection hidden="1"/>
    </xf>
    <xf numFmtId="0" fontId="5" fillId="33" borderId="0" xfId="0" applyFont="1" applyFill="1" applyBorder="1" applyAlignment="1" applyProtection="1">
      <alignment/>
      <protection hidden="1"/>
    </xf>
    <xf numFmtId="14" fontId="5"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left" vertical="center" indent="1"/>
      <protection hidden="1"/>
    </xf>
    <xf numFmtId="0" fontId="7" fillId="33" borderId="0" xfId="0" applyFont="1" applyFill="1" applyBorder="1" applyAlignment="1" applyProtection="1">
      <alignment horizontal="left" indent="1"/>
      <protection hidden="1"/>
    </xf>
    <xf numFmtId="0" fontId="7" fillId="33" borderId="0" xfId="0" applyFont="1" applyFill="1" applyBorder="1" applyAlignment="1" applyProtection="1">
      <alignment/>
      <protection hidden="1"/>
    </xf>
    <xf numFmtId="0" fontId="9" fillId="33" borderId="0" xfId="0" applyFont="1" applyFill="1" applyAlignment="1" applyProtection="1">
      <alignment/>
      <protection hidden="1"/>
    </xf>
    <xf numFmtId="0" fontId="10"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protection hidden="1"/>
    </xf>
    <xf numFmtId="0" fontId="77" fillId="34" borderId="0" xfId="0" applyFont="1" applyFill="1" applyBorder="1" applyAlignment="1" applyProtection="1">
      <alignment vertical="center"/>
      <protection hidden="1"/>
    </xf>
    <xf numFmtId="0" fontId="78" fillId="33" borderId="0" xfId="53" applyFont="1" applyFill="1" applyBorder="1" applyAlignment="1" applyProtection="1">
      <alignment horizontal="center" vertical="center" wrapText="1"/>
      <protection hidden="1"/>
    </xf>
    <xf numFmtId="0" fontId="1" fillId="33" borderId="0" xfId="0" applyFont="1" applyFill="1" applyBorder="1" applyAlignment="1" applyProtection="1">
      <alignment horizontal="left" vertical="center" wrapText="1" indent="2"/>
      <protection hidden="1"/>
    </xf>
    <xf numFmtId="14" fontId="5" fillId="33" borderId="0" xfId="0" applyNumberFormat="1" applyFont="1" applyFill="1" applyBorder="1" applyAlignment="1" applyProtection="1">
      <alignment horizontal="left" vertical="center" wrapText="1" indent="1"/>
      <protection hidden="1"/>
    </xf>
    <xf numFmtId="0" fontId="5" fillId="33" borderId="0" xfId="0" applyFont="1" applyFill="1" applyBorder="1" applyAlignment="1" applyProtection="1">
      <alignment horizontal="left" vertical="center" indent="5"/>
      <protection hidden="1"/>
    </xf>
    <xf numFmtId="164" fontId="6" fillId="33" borderId="0" xfId="0" applyNumberFormat="1" applyFont="1" applyFill="1" applyBorder="1" applyAlignment="1" applyProtection="1">
      <alignment/>
      <protection hidden="1"/>
    </xf>
    <xf numFmtId="0" fontId="0" fillId="33" borderId="0" xfId="0" applyFont="1" applyFill="1" applyBorder="1" applyAlignment="1" applyProtection="1">
      <alignment/>
      <protection hidden="1"/>
    </xf>
    <xf numFmtId="0" fontId="5" fillId="33" borderId="0" xfId="0" applyFont="1" applyFill="1" applyBorder="1" applyAlignment="1" applyProtection="1">
      <alignment horizontal="left"/>
      <protection hidden="1"/>
    </xf>
    <xf numFmtId="0" fontId="79" fillId="34" borderId="0" xfId="0" applyFont="1" applyFill="1" applyBorder="1" applyAlignment="1" applyProtection="1">
      <alignment/>
      <protection hidden="1"/>
    </xf>
    <xf numFmtId="0" fontId="12" fillId="33" borderId="0" xfId="0" applyFont="1" applyFill="1" applyBorder="1" applyAlignment="1" applyProtection="1">
      <alignment horizontal="left" vertical="center" indent="2"/>
      <protection hidden="1"/>
    </xf>
    <xf numFmtId="0" fontId="3" fillId="33" borderId="0" xfId="0" applyFont="1" applyFill="1" applyBorder="1" applyAlignment="1" applyProtection="1">
      <alignment/>
      <protection hidden="1"/>
    </xf>
    <xf numFmtId="0" fontId="7" fillId="35" borderId="0" xfId="0" applyFont="1" applyFill="1" applyBorder="1" applyAlignment="1" applyProtection="1">
      <alignment/>
      <protection hidden="1"/>
    </xf>
    <xf numFmtId="0" fontId="8" fillId="35" borderId="0" xfId="0" applyFont="1" applyFill="1" applyBorder="1" applyAlignment="1" applyProtection="1">
      <alignment horizontal="left" vertical="center" wrapText="1" indent="5"/>
      <protection hidden="1"/>
    </xf>
    <xf numFmtId="0" fontId="80" fillId="36" borderId="0" xfId="0" applyFont="1" applyFill="1" applyBorder="1" applyAlignment="1" applyProtection="1">
      <alignment/>
      <protection hidden="1"/>
    </xf>
    <xf numFmtId="0" fontId="81" fillId="35" borderId="0" xfId="0" applyFont="1" applyFill="1" applyBorder="1" applyAlignment="1" applyProtection="1">
      <alignment/>
      <protection hidden="1"/>
    </xf>
    <xf numFmtId="0" fontId="7" fillId="37" borderId="0"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5" fillId="33" borderId="10" xfId="0" applyFont="1" applyFill="1" applyBorder="1" applyAlignment="1" applyProtection="1">
      <alignment horizontal="left" vertical="center"/>
      <protection hidden="1"/>
    </xf>
    <xf numFmtId="0" fontId="15" fillId="33" borderId="11" xfId="0" applyFont="1" applyFill="1" applyBorder="1" applyAlignment="1" applyProtection="1">
      <alignment horizontal="right" vertical="center"/>
      <protection hidden="1"/>
    </xf>
    <xf numFmtId="0" fontId="15" fillId="33" borderId="12" xfId="0" applyFont="1" applyFill="1" applyBorder="1" applyAlignment="1" applyProtection="1">
      <alignment vertical="center"/>
      <protection hidden="1"/>
    </xf>
    <xf numFmtId="0" fontId="1" fillId="33" borderId="0" xfId="0" applyFont="1" applyFill="1" applyBorder="1" applyAlignment="1" applyProtection="1" quotePrefix="1">
      <alignment horizontal="left" vertical="center" wrapText="1" indent="2"/>
      <protection hidden="1"/>
    </xf>
    <xf numFmtId="0" fontId="0" fillId="33" borderId="13" xfId="0" applyNumberFormat="1" applyFont="1" applyFill="1" applyBorder="1" applyAlignment="1" applyProtection="1">
      <alignment/>
      <protection hidden="1"/>
    </xf>
    <xf numFmtId="0" fontId="0" fillId="33" borderId="13" xfId="0" applyNumberFormat="1" applyFill="1" applyBorder="1" applyAlignment="1" applyProtection="1">
      <alignment/>
      <protection hidden="1"/>
    </xf>
    <xf numFmtId="0" fontId="0" fillId="33" borderId="13" xfId="0" applyNumberFormat="1" applyFont="1" applyFill="1" applyBorder="1" applyAlignment="1" applyProtection="1">
      <alignment wrapText="1"/>
      <protection hidden="1"/>
    </xf>
    <xf numFmtId="0" fontId="0" fillId="33" borderId="13" xfId="0" applyNumberFormat="1" applyFont="1" applyFill="1" applyBorder="1" applyAlignment="1" applyProtection="1">
      <alignment horizontal="right"/>
      <protection hidden="1"/>
    </xf>
    <xf numFmtId="0" fontId="5" fillId="33" borderId="0" xfId="0" applyFont="1" applyFill="1" applyBorder="1" applyAlignment="1" applyProtection="1">
      <alignment horizontal="left" vertical="center" wrapText="1"/>
      <protection hidden="1"/>
    </xf>
    <xf numFmtId="0" fontId="16" fillId="33" borderId="0" xfId="0" applyNumberFormat="1" applyFont="1" applyFill="1" applyAlignment="1" applyProtection="1">
      <alignment/>
      <protection hidden="1"/>
    </xf>
    <xf numFmtId="0" fontId="69" fillId="33" borderId="11" xfId="53" applyFill="1" applyBorder="1" applyAlignment="1" applyProtection="1">
      <alignment horizontal="left" vertical="center"/>
      <protection hidden="1" locked="0"/>
    </xf>
    <xf numFmtId="0" fontId="82" fillId="34" borderId="0" xfId="53" applyFont="1" applyFill="1" applyBorder="1" applyAlignment="1" applyProtection="1">
      <alignment horizontal="right" vertical="top" indent="1"/>
      <protection hidden="1" locked="0"/>
    </xf>
    <xf numFmtId="0" fontId="83" fillId="38" borderId="0" xfId="0" applyNumberFormat="1" applyFont="1" applyFill="1" applyBorder="1" applyAlignment="1" applyProtection="1">
      <alignment horizontal="center" wrapText="1"/>
      <protection hidden="1"/>
    </xf>
    <xf numFmtId="0" fontId="84" fillId="38" borderId="0" xfId="0" applyNumberFormat="1" applyFont="1" applyFill="1" applyBorder="1" applyAlignment="1" applyProtection="1">
      <alignment horizontal="center" vertical="center" wrapText="1"/>
      <protection hidden="1"/>
    </xf>
    <xf numFmtId="0" fontId="85" fillId="38" borderId="0" xfId="0" applyNumberFormat="1"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top" wrapText="1"/>
      <protection hidden="1"/>
    </xf>
    <xf numFmtId="0" fontId="77" fillId="34" borderId="0" xfId="0" applyFont="1" applyFill="1" applyBorder="1" applyAlignment="1" applyProtection="1">
      <alignment horizontal="left" vertical="center" wrapText="1" indent="2"/>
      <protection hidden="1"/>
    </xf>
    <xf numFmtId="0" fontId="0" fillId="33" borderId="13" xfId="0" applyNumberFormat="1" applyFont="1" applyFill="1" applyBorder="1" applyAlignment="1" applyProtection="1">
      <alignment vertical="top" wrapText="1"/>
      <protection hidden="1"/>
    </xf>
    <xf numFmtId="0" fontId="86" fillId="33" borderId="0" xfId="0" applyNumberFormat="1" applyFont="1" applyFill="1" applyAlignment="1" applyProtection="1">
      <alignment/>
      <protection hidden="1"/>
    </xf>
    <xf numFmtId="0" fontId="87" fillId="33" borderId="0" xfId="0" applyNumberFormat="1" applyFont="1" applyFill="1" applyAlignment="1" applyProtection="1">
      <alignment/>
      <protection hidden="1"/>
    </xf>
    <xf numFmtId="0" fontId="88" fillId="33" borderId="0" xfId="0" applyNumberFormat="1" applyFont="1" applyFill="1" applyAlignment="1" applyProtection="1">
      <alignment/>
      <protection hidden="1"/>
    </xf>
    <xf numFmtId="0" fontId="89" fillId="33" borderId="0" xfId="0" applyNumberFormat="1" applyFont="1" applyFill="1" applyAlignment="1" applyProtection="1">
      <alignment/>
      <protection hidden="1"/>
    </xf>
    <xf numFmtId="0" fontId="90" fillId="33" borderId="0" xfId="0" applyNumberFormat="1" applyFont="1" applyFill="1" applyAlignment="1" applyProtection="1">
      <alignment/>
      <protection hidden="1"/>
    </xf>
    <xf numFmtId="0" fontId="91" fillId="33" borderId="0" xfId="0" applyNumberFormat="1" applyFont="1" applyFill="1" applyAlignment="1" applyProtection="1">
      <alignment/>
      <protection hidden="1"/>
    </xf>
    <xf numFmtId="0" fontId="89" fillId="33" borderId="0" xfId="0" applyNumberFormat="1" applyFont="1" applyFill="1" applyAlignment="1" applyProtection="1">
      <alignment horizontal="center" vertical="center"/>
      <protection hidden="1"/>
    </xf>
    <xf numFmtId="0" fontId="92" fillId="33" borderId="0" xfId="0" applyNumberFormat="1" applyFont="1" applyFill="1" applyAlignment="1" applyProtection="1">
      <alignment horizontal="center" vertical="center"/>
      <protection hidden="1"/>
    </xf>
    <xf numFmtId="0" fontId="91" fillId="33" borderId="0" xfId="0" applyNumberFormat="1" applyFont="1" applyFill="1" applyAlignment="1" applyProtection="1">
      <alignment horizontal="center" vertical="center"/>
      <protection hidden="1"/>
    </xf>
    <xf numFmtId="0" fontId="92" fillId="33" borderId="0" xfId="0" applyNumberFormat="1" applyFont="1" applyFill="1" applyAlignment="1" applyProtection="1">
      <alignment/>
      <protection hidden="1"/>
    </xf>
    <xf numFmtId="0" fontId="93" fillId="33" borderId="0" xfId="0" applyNumberFormat="1" applyFont="1" applyFill="1" applyAlignment="1" applyProtection="1">
      <alignment/>
      <protection hidden="1"/>
    </xf>
    <xf numFmtId="0" fontId="94" fillId="33" borderId="0" xfId="0" applyNumberFormat="1" applyFont="1" applyFill="1" applyAlignment="1" applyProtection="1">
      <alignment horizontal="left" vertical="center"/>
      <protection hidden="1"/>
    </xf>
    <xf numFmtId="0" fontId="89" fillId="33" borderId="0" xfId="0" applyNumberFormat="1" applyFont="1" applyFill="1" applyAlignment="1" applyProtection="1">
      <alignment horizontal="left" vertical="center"/>
      <protection hidden="1"/>
    </xf>
    <xf numFmtId="0" fontId="89" fillId="0" borderId="0" xfId="0" applyNumberFormat="1" applyFont="1" applyBorder="1" applyAlignment="1" applyProtection="1">
      <alignment wrapText="1"/>
      <protection hidden="1"/>
    </xf>
    <xf numFmtId="0" fontId="89" fillId="33" borderId="0" xfId="0" applyNumberFormat="1" applyFont="1" applyFill="1" applyBorder="1" applyAlignment="1" applyProtection="1">
      <alignment/>
      <protection hidden="1"/>
    </xf>
    <xf numFmtId="164" fontId="86" fillId="33" borderId="0" xfId="0" applyNumberFormat="1" applyFont="1" applyFill="1" applyBorder="1" applyAlignment="1" applyProtection="1">
      <alignment horizontal="center"/>
      <protection hidden="1"/>
    </xf>
    <xf numFmtId="0" fontId="95" fillId="35" borderId="0" xfId="0" applyFont="1" applyFill="1" applyBorder="1" applyAlignment="1" applyProtection="1">
      <alignment horizontal="justify" vertical="center" wrapText="1"/>
      <protection hidden="1"/>
    </xf>
    <xf numFmtId="0" fontId="78" fillId="33" borderId="0" xfId="53" applyFont="1" applyFill="1" applyBorder="1" applyAlignment="1" applyProtection="1">
      <alignment horizontal="center" vertical="center" wrapText="1"/>
      <protection hidden="1" locked="0"/>
    </xf>
    <xf numFmtId="0" fontId="0" fillId="33" borderId="0" xfId="0" applyFont="1" applyFill="1" applyAlignment="1" applyProtection="1">
      <alignment/>
      <protection hidden="1" locked="0"/>
    </xf>
    <xf numFmtId="0" fontId="5" fillId="33" borderId="0" xfId="0" applyFont="1" applyFill="1" applyBorder="1" applyAlignment="1" applyProtection="1">
      <alignment horizontal="center"/>
      <protection hidden="1"/>
    </xf>
    <xf numFmtId="167" fontId="5" fillId="33" borderId="0" xfId="0" applyNumberFormat="1" applyFont="1" applyFill="1" applyBorder="1" applyAlignment="1" applyProtection="1">
      <alignment horizontal="center"/>
      <protection hidden="1"/>
    </xf>
    <xf numFmtId="0" fontId="0" fillId="0" borderId="0" xfId="0" applyAlignment="1" applyProtection="1">
      <alignment/>
      <protection hidden="1"/>
    </xf>
    <xf numFmtId="0" fontId="0" fillId="37" borderId="0" xfId="0" applyFill="1" applyAlignment="1" applyProtection="1">
      <alignment/>
      <protection hidden="1"/>
    </xf>
    <xf numFmtId="0" fontId="82" fillId="34" borderId="0" xfId="53" applyFont="1" applyFill="1" applyBorder="1" applyAlignment="1" applyProtection="1">
      <alignment horizontal="right" vertical="top" indent="1"/>
      <protection hidden="1"/>
    </xf>
    <xf numFmtId="0" fontId="89" fillId="37" borderId="0" xfId="0" applyNumberFormat="1" applyFont="1" applyFill="1" applyBorder="1" applyAlignment="1" applyProtection="1">
      <alignment/>
      <protection hidden="1"/>
    </xf>
    <xf numFmtId="170" fontId="96" fillId="36" borderId="0" xfId="0" applyNumberFormat="1" applyFont="1" applyFill="1" applyBorder="1" applyAlignment="1" applyProtection="1">
      <alignment horizontal="center" vertical="center"/>
      <protection hidden="1"/>
    </xf>
    <xf numFmtId="170" fontId="80" fillId="36" borderId="0" xfId="0" applyNumberFormat="1" applyFont="1" applyFill="1" applyBorder="1" applyAlignment="1" applyProtection="1">
      <alignment/>
      <protection hidden="1"/>
    </xf>
    <xf numFmtId="170" fontId="0" fillId="33" borderId="0" xfId="0" applyNumberFormat="1" applyFont="1" applyFill="1" applyBorder="1" applyAlignment="1" applyProtection="1">
      <alignment horizontal="left" indent="4"/>
      <protection hidden="1"/>
    </xf>
    <xf numFmtId="170" fontId="0" fillId="33" borderId="0" xfId="0" applyNumberFormat="1" applyFont="1" applyFill="1" applyBorder="1" applyAlignment="1" applyProtection="1">
      <alignment horizontal="left" indent="2"/>
      <protection hidden="1"/>
    </xf>
    <xf numFmtId="170" fontId="1" fillId="33" borderId="0" xfId="0" applyNumberFormat="1" applyFont="1" applyFill="1" applyBorder="1" applyAlignment="1" applyProtection="1">
      <alignment horizontal="justify"/>
      <protection hidden="1"/>
    </xf>
    <xf numFmtId="170" fontId="0" fillId="33" borderId="0" xfId="0" applyNumberFormat="1" applyFont="1" applyFill="1" applyBorder="1" applyAlignment="1" applyProtection="1">
      <alignment/>
      <protection hidden="1"/>
    </xf>
    <xf numFmtId="170" fontId="1" fillId="33" borderId="0" xfId="0" applyNumberFormat="1" applyFont="1" applyFill="1" applyBorder="1" applyAlignment="1" applyProtection="1">
      <alignment horizontal="left" indent="3"/>
      <protection hidden="1"/>
    </xf>
    <xf numFmtId="0" fontId="75" fillId="39" borderId="13" xfId="0" applyFont="1" applyFill="1" applyBorder="1" applyAlignment="1" applyProtection="1">
      <alignment wrapText="1"/>
      <protection hidden="1"/>
    </xf>
    <xf numFmtId="14" fontId="1" fillId="35" borderId="14" xfId="0" applyNumberFormat="1" applyFont="1" applyFill="1" applyBorder="1" applyAlignment="1" applyProtection="1">
      <alignment horizontal="center" vertical="center"/>
      <protection locked="0"/>
    </xf>
    <xf numFmtId="0" fontId="0" fillId="35" borderId="14" xfId="0" applyFont="1" applyFill="1" applyBorder="1" applyAlignment="1" applyProtection="1">
      <alignment horizontal="center" vertical="center"/>
      <protection locked="0"/>
    </xf>
    <xf numFmtId="176" fontId="1" fillId="35" borderId="14" xfId="0" applyNumberFormat="1" applyFont="1" applyFill="1" applyBorder="1" applyAlignment="1" applyProtection="1">
      <alignment horizontal="center" vertical="center"/>
      <protection locked="0"/>
    </xf>
    <xf numFmtId="0" fontId="15" fillId="33" borderId="15" xfId="0" applyFont="1" applyFill="1" applyBorder="1" applyAlignment="1" applyProtection="1">
      <alignment horizontal="left" vertical="top" wrapText="1"/>
      <protection hidden="1"/>
    </xf>
    <xf numFmtId="0" fontId="15" fillId="33" borderId="16" xfId="0" applyFont="1" applyFill="1" applyBorder="1" applyAlignment="1" applyProtection="1">
      <alignment horizontal="left" vertical="top" wrapText="1"/>
      <protection hidden="1"/>
    </xf>
    <xf numFmtId="0" fontId="12" fillId="33" borderId="0" xfId="0" applyFont="1" applyFill="1" applyBorder="1" applyAlignment="1" applyProtection="1">
      <alignment horizontal="left" vertical="center"/>
      <protection hidden="1"/>
    </xf>
    <xf numFmtId="170" fontId="1" fillId="33" borderId="0" xfId="0" applyNumberFormat="1" applyFont="1" applyFill="1" applyBorder="1" applyAlignment="1" applyProtection="1">
      <alignment horizontal="justify" vertical="top"/>
      <protection hidden="1"/>
    </xf>
    <xf numFmtId="0" fontId="15" fillId="33" borderId="11" xfId="0" applyFont="1" applyFill="1" applyBorder="1" applyAlignment="1" applyProtection="1">
      <alignment horizontal="left" vertical="center"/>
      <protection hidden="1"/>
    </xf>
    <xf numFmtId="0" fontId="15" fillId="33" borderId="11" xfId="0" applyFont="1" applyFill="1" applyBorder="1" applyAlignment="1" applyProtection="1">
      <alignment vertical="center"/>
      <protection hidden="1"/>
    </xf>
    <xf numFmtId="0" fontId="97" fillId="35" borderId="0" xfId="0" applyNumberFormat="1" applyFont="1" applyFill="1" applyBorder="1" applyAlignment="1" applyProtection="1">
      <alignment horizontal="left" vertical="center" wrapText="1"/>
      <protection hidden="1"/>
    </xf>
    <xf numFmtId="170" fontId="96" fillId="36" borderId="0" xfId="0" applyNumberFormat="1" applyFont="1" applyFill="1" applyBorder="1" applyAlignment="1" applyProtection="1">
      <alignment horizontal="center" vertical="center"/>
      <protection hidden="1"/>
    </xf>
    <xf numFmtId="0" fontId="95" fillId="35" borderId="17" xfId="0" applyFont="1" applyFill="1" applyBorder="1" applyAlignment="1" applyProtection="1">
      <alignment horizontal="left" vertical="center" wrapText="1"/>
      <protection hidden="1"/>
    </xf>
    <xf numFmtId="0" fontId="95" fillId="35" borderId="18" xfId="0" applyFont="1" applyFill="1" applyBorder="1" applyAlignment="1" applyProtection="1">
      <alignment horizontal="left" vertical="center" wrapText="1"/>
      <protection hidden="1"/>
    </xf>
    <xf numFmtId="0" fontId="95" fillId="35" borderId="19" xfId="0" applyFont="1" applyFill="1" applyBorder="1" applyAlignment="1" applyProtection="1">
      <alignment horizontal="left" vertical="center" wrapText="1"/>
      <protection hidden="1"/>
    </xf>
    <xf numFmtId="0" fontId="75" fillId="39" borderId="13" xfId="0" applyFont="1" applyFill="1" applyBorder="1" applyAlignment="1" applyProtection="1">
      <alignment horizontal="left"/>
      <protection hidden="1"/>
    </xf>
    <xf numFmtId="170" fontId="1" fillId="33" borderId="0" xfId="0" applyNumberFormat="1" applyFont="1" applyFill="1" applyBorder="1" applyAlignment="1" applyProtection="1">
      <alignment horizontal="justify"/>
      <protection hidden="1"/>
    </xf>
    <xf numFmtId="0" fontId="83" fillId="38" borderId="0" xfId="0" applyNumberFormat="1" applyFont="1" applyFill="1" applyBorder="1" applyAlignment="1" applyProtection="1">
      <alignment horizontal="center" wrapText="1"/>
      <protection hidden="1"/>
    </xf>
    <xf numFmtId="0" fontId="84" fillId="38" borderId="0" xfId="0" applyNumberFormat="1" applyFont="1" applyFill="1" applyBorder="1" applyAlignment="1" applyProtection="1">
      <alignment horizontal="center" vertical="center" wrapText="1"/>
      <protection hidden="1"/>
    </xf>
    <xf numFmtId="0" fontId="85" fillId="38" borderId="0" xfId="0" applyNumberFormat="1"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top" wrapText="1"/>
      <protection hidden="1"/>
    </xf>
    <xf numFmtId="0" fontId="77" fillId="34" borderId="0" xfId="0" applyFont="1" applyFill="1" applyBorder="1" applyAlignment="1" applyProtection="1">
      <alignment horizontal="left" vertical="center" wrapText="1"/>
      <protection hidden="1"/>
    </xf>
    <xf numFmtId="0" fontId="95" fillId="35" borderId="0" xfId="0" applyFont="1" applyFill="1" applyBorder="1" applyAlignment="1" applyProtection="1">
      <alignment horizontal="justify" vertical="center" wrapText="1"/>
      <protection hidden="1"/>
    </xf>
    <xf numFmtId="170" fontId="1" fillId="33" borderId="0" xfId="0" applyNumberFormat="1" applyFont="1" applyFill="1" applyBorder="1" applyAlignment="1" applyProtection="1">
      <alignment horizontal="justify" vertical="top"/>
      <protection hidden="1"/>
    </xf>
    <xf numFmtId="0" fontId="15" fillId="33" borderId="20" xfId="0" applyFont="1" applyFill="1" applyBorder="1" applyAlignment="1" applyProtection="1">
      <alignment horizontal="left" vertical="top" wrapText="1"/>
      <protection hidden="1"/>
    </xf>
    <xf numFmtId="0" fontId="95" fillId="35" borderId="0" xfId="0" applyFont="1" applyFill="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theme="0"/>
      </font>
      <fill>
        <patternFill>
          <bgColor theme="0"/>
        </patternFill>
      </fill>
      <border>
        <left style="thin">
          <color theme="0"/>
        </left>
        <right style="thin">
          <color theme="0"/>
        </right>
        <top style="thin">
          <color theme="0"/>
        </top>
        <bottom style="thin">
          <color theme="0"/>
        </bottom>
      </border>
    </dxf>
    <dxf>
      <font>
        <b/>
        <i val="0"/>
        <color rgb="FFC00000"/>
      </font>
      <fill>
        <patternFill>
          <bgColor rgb="FFFFFF00"/>
        </patternFill>
      </fill>
    </dxf>
    <dxf>
      <font>
        <color theme="0"/>
      </font>
      <fill>
        <patternFill>
          <bgColor theme="0"/>
        </patternFill>
      </fill>
      <border>
        <left style="thin">
          <color theme="0"/>
        </left>
        <right style="thin">
          <color theme="0"/>
        </right>
        <top style="thin">
          <color theme="0"/>
        </top>
        <bottom style="thin">
          <color theme="0"/>
        </bottom>
      </border>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Businesses/Employers/Tax-Clearance-for-Foreign-SPR-Employees/Filing-Tax-Clearanc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90"/>
  <sheetViews>
    <sheetView showGridLines="0" showRowColHeaders="0" tabSelected="1" zoomScale="86" zoomScaleNormal="86" zoomScalePageLayoutView="85" workbookViewId="0" topLeftCell="A5">
      <selection activeCell="E8" sqref="E8"/>
    </sheetView>
  </sheetViews>
  <sheetFormatPr defaultColWidth="9.140625" defaultRowHeight="12.75"/>
  <cols>
    <col min="1" max="1" width="6.7109375" style="2" customWidth="1"/>
    <col min="2" max="2" width="3.140625" style="7" customWidth="1"/>
    <col min="3" max="3" width="45.7109375" style="7" customWidth="1"/>
    <col min="4" max="4" width="20.00390625" style="7" customWidth="1"/>
    <col min="5" max="5" width="14.421875" style="7" bestFit="1" customWidth="1"/>
    <col min="6" max="6" width="34.421875" style="7" customWidth="1"/>
    <col min="7" max="7" width="3.140625" style="7" customWidth="1"/>
    <col min="8" max="8" width="5.8515625" style="3" hidden="1" customWidth="1"/>
    <col min="9" max="9" width="24.00390625" style="3" hidden="1" customWidth="1"/>
    <col min="10" max="10" width="25.140625" style="3" hidden="1" customWidth="1"/>
    <col min="11" max="11" width="12.28125" style="3" hidden="1" customWidth="1"/>
    <col min="12" max="12" width="24.7109375" style="3" hidden="1" customWidth="1"/>
    <col min="13" max="13" width="26.00390625" style="3" hidden="1" customWidth="1"/>
    <col min="14" max="14" width="65.57421875" style="3" hidden="1" customWidth="1"/>
    <col min="15" max="50" width="9.140625" style="3" customWidth="1"/>
    <col min="51" max="16384" width="9.140625" style="2" customWidth="1"/>
  </cols>
  <sheetData>
    <row r="1" spans="8:50" s="8" customFormat="1" ht="6.75" customHeight="1" hidden="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s="1" customFormat="1" ht="15.75" customHeight="1">
      <c r="A2" s="8"/>
      <c r="B2" s="16"/>
      <c r="C2" s="16"/>
      <c r="D2" s="16"/>
      <c r="E2" s="16"/>
      <c r="F2" s="16"/>
      <c r="G2" s="16"/>
      <c r="H2" s="60"/>
      <c r="I2" s="61"/>
      <c r="J2" s="62"/>
      <c r="K2" s="62"/>
      <c r="L2" s="62"/>
      <c r="M2" s="62"/>
      <c r="N2" s="62"/>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14" ht="24" customHeight="1">
      <c r="A3" s="1"/>
      <c r="B3" s="54"/>
      <c r="C3" s="109" t="s">
        <v>8</v>
      </c>
      <c r="D3" s="109"/>
      <c r="E3" s="109"/>
      <c r="F3" s="109"/>
      <c r="G3" s="54"/>
      <c r="H3" s="60">
        <f>IF(H5&lt;=60,H12,IF(H5&gt;=183,IF(E12="","",IF(E12="Y",H13,I20)),I20))</f>
      </c>
      <c r="I3" s="60"/>
      <c r="J3" s="63"/>
      <c r="K3" s="63"/>
      <c r="L3" s="64"/>
      <c r="M3" s="64"/>
      <c r="N3" s="64"/>
    </row>
    <row r="4" spans="1:50" s="4" customFormat="1" ht="18.75" customHeight="1">
      <c r="A4" s="1"/>
      <c r="B4" s="55"/>
      <c r="C4" s="110" t="s">
        <v>28</v>
      </c>
      <c r="D4" s="111"/>
      <c r="E4" s="111"/>
      <c r="F4" s="111"/>
      <c r="G4" s="56"/>
      <c r="H4" s="60" t="str">
        <f>IF(H6&lt;=60,H12,IF(H6&gt;=183,IF(E12="","",IF(E12="Y",H13,I20)),I20))</f>
        <v>Scenario 1 applies.   You do not need to file Form IR21 if:</v>
      </c>
      <c r="I4" s="60"/>
      <c r="J4" s="63"/>
      <c r="K4" s="63"/>
      <c r="L4" s="65"/>
      <c r="M4" s="65"/>
      <c r="N4" s="6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14" customFormat="1" ht="12.75" customHeight="1">
      <c r="A5" s="13"/>
      <c r="B5" s="57"/>
      <c r="C5" s="112"/>
      <c r="D5" s="112"/>
      <c r="E5" s="112"/>
      <c r="F5" s="112"/>
      <c r="G5" s="57"/>
      <c r="H5" s="66">
        <f>DATE(YEAR(E8)+1,1,1)-E8</f>
        <v>367</v>
      </c>
      <c r="I5" s="66"/>
      <c r="J5" s="67"/>
      <c r="K5" s="67"/>
      <c r="L5" s="68"/>
      <c r="M5" s="68"/>
      <c r="N5" s="68"/>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s="6" customFormat="1" ht="19.5" customHeight="1">
      <c r="A6" s="4"/>
      <c r="B6" s="58"/>
      <c r="C6" s="113" t="s">
        <v>7</v>
      </c>
      <c r="D6" s="113"/>
      <c r="E6" s="113"/>
      <c r="F6" s="113"/>
      <c r="G6" s="58"/>
      <c r="H6" s="63">
        <f>E10-DATE(YEAR(E10)-1,12,31)</f>
        <v>-693962</v>
      </c>
      <c r="I6" s="60">
        <f>DATE(YEAR(1965)+60,1,1)</f>
        <v>23743</v>
      </c>
      <c r="J6" s="60">
        <f ca="1">DATE((YEAR(NOW())+6),12,31)</f>
        <v>44926</v>
      </c>
      <c r="K6" s="69"/>
      <c r="L6" s="64"/>
      <c r="M6" s="70"/>
      <c r="N6" s="7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2:14" ht="15" customHeight="1" thickBot="1">
      <c r="B7" s="17"/>
      <c r="C7" s="17"/>
      <c r="D7" s="17"/>
      <c r="E7" s="18"/>
      <c r="F7" s="18"/>
      <c r="G7" s="18"/>
      <c r="H7" s="63">
        <v>39083</v>
      </c>
      <c r="I7" s="60" t="s">
        <v>9</v>
      </c>
      <c r="J7" s="63" t="s">
        <v>3</v>
      </c>
      <c r="K7" s="63"/>
      <c r="L7" s="64"/>
      <c r="M7" s="64"/>
      <c r="N7" s="64"/>
    </row>
    <row r="8" spans="2:14" ht="31.5" customHeight="1" thickBot="1" thickTop="1">
      <c r="B8" s="27"/>
      <c r="C8" s="27" t="s">
        <v>4</v>
      </c>
      <c r="D8" s="23"/>
      <c r="E8" s="93"/>
      <c r="F8" s="28">
        <f>IF(K8="Please enter a valid date",K8,IF(E8&lt;&gt;"",CONCATENATE("You have entered the date as ",CHAR(10),TEXT(E8,"dd-mmm-yyyy")),""))</f>
      </c>
      <c r="G8" s="28"/>
      <c r="H8" s="63" t="s">
        <v>0</v>
      </c>
      <c r="I8" s="63"/>
      <c r="J8" s="63"/>
      <c r="K8" s="63">
        <f>IF(ISERROR(DAY(E8)),"Please enter a valid date",DAY(E8))</f>
        <v>0</v>
      </c>
      <c r="L8" s="64"/>
      <c r="M8" s="64"/>
      <c r="N8" s="64"/>
    </row>
    <row r="9" spans="2:14" ht="12.75" customHeight="1" thickBot="1" thickTop="1">
      <c r="B9" s="29"/>
      <c r="C9" s="29"/>
      <c r="D9" s="19"/>
      <c r="E9" s="79"/>
      <c r="F9" s="75" t="str">
        <f>IF(E8="",H9,E8)</f>
        <v>Error</v>
      </c>
      <c r="G9" s="75"/>
      <c r="H9" s="63" t="s">
        <v>1</v>
      </c>
      <c r="I9" s="63"/>
      <c r="J9" s="63"/>
      <c r="K9" s="63"/>
      <c r="L9" s="64"/>
      <c r="M9" s="64"/>
      <c r="N9" s="64"/>
    </row>
    <row r="10" spans="2:14" ht="31.5" customHeight="1" thickBot="1" thickTop="1">
      <c r="B10" s="27"/>
      <c r="C10" s="27" t="s">
        <v>2</v>
      </c>
      <c r="D10" s="23"/>
      <c r="E10" s="93"/>
      <c r="F10" s="28">
        <f>IF(F8=K8,"",IF(K10="Please enter a valid date",K10,IF(E8&lt;&gt;"",IF(E10&gt;=E8,CONCATENATE("You have entered the date as ",CHAR(10),TEXT(E10,"dd-mmm-yyyy")),"Please enter a cessation date that is later than date of commencement"),"")))</f>
      </c>
      <c r="G10" s="28"/>
      <c r="H10" s="63" t="s">
        <v>5</v>
      </c>
      <c r="I10" s="63"/>
      <c r="J10" s="63"/>
      <c r="K10" s="63">
        <f>IF(ISERROR(DAY(E10)),"Please enter a valid date",DAY(E10))</f>
        <v>0</v>
      </c>
      <c r="L10" s="64"/>
      <c r="M10" s="64"/>
      <c r="N10" s="64"/>
    </row>
    <row r="11" spans="2:14" ht="12.75" customHeight="1" thickBot="1" thickTop="1">
      <c r="B11" s="29"/>
      <c r="C11" s="29"/>
      <c r="D11" s="20"/>
      <c r="E11" s="80"/>
      <c r="F11" s="30" t="str">
        <f>IF(OR(E10="",E10&lt;E8)=TRUE,H9,E10)</f>
        <v>Error</v>
      </c>
      <c r="G11" s="30"/>
      <c r="H11" s="63">
        <f>IF(OR(F9=H9,F11=H9)=TRUE,0,F11-F9+1)</f>
        <v>0</v>
      </c>
      <c r="I11" s="63"/>
      <c r="J11" s="63"/>
      <c r="K11" s="63"/>
      <c r="L11" s="64"/>
      <c r="M11" s="64"/>
      <c r="N11" s="64"/>
    </row>
    <row r="12" spans="2:14" ht="31.5" customHeight="1" thickBot="1" thickTop="1">
      <c r="B12" s="27"/>
      <c r="C12" s="27" t="s">
        <v>54</v>
      </c>
      <c r="D12" s="41" t="s">
        <v>6</v>
      </c>
      <c r="E12" s="94"/>
      <c r="F12" s="31"/>
      <c r="G12" s="31"/>
      <c r="H12" s="63" t="s">
        <v>52</v>
      </c>
      <c r="I12" s="63"/>
      <c r="J12" s="63"/>
      <c r="K12" s="63"/>
      <c r="L12" s="64"/>
      <c r="M12" s="64"/>
      <c r="N12" s="64"/>
    </row>
    <row r="13" spans="2:14" ht="12.75" customHeight="1" thickTop="1">
      <c r="B13" s="21"/>
      <c r="C13" s="21"/>
      <c r="D13" s="17"/>
      <c r="E13" s="40"/>
      <c r="F13" s="32"/>
      <c r="G13" s="32"/>
      <c r="H13" s="63" t="s">
        <v>53</v>
      </c>
      <c r="I13" s="63"/>
      <c r="J13" s="63"/>
      <c r="K13" s="63"/>
      <c r="L13" s="64"/>
      <c r="M13" s="64"/>
      <c r="N13" s="64"/>
    </row>
    <row r="14" spans="2:14" ht="31.5" customHeight="1" thickBot="1">
      <c r="B14" s="27"/>
      <c r="C14" s="27" t="s">
        <v>55</v>
      </c>
      <c r="D14" s="17"/>
      <c r="E14" s="40"/>
      <c r="F14" s="32"/>
      <c r="G14" s="32"/>
      <c r="H14" s="71">
        <f>IF(ISERROR(IF(E12="N","",IF(OR(LEFT(I83,10)="Scenario 1",I83=I20),"",IF(COUNTA(E8,E10,E12)&lt;&gt;3,"",IF(AND(YEAR(E10)-YEAR(E8)=1,E8&lt;DATE(2007,1,1),I83=I20),"","show"))))),"",IF(E12="N","",IF(OR(LEFT(I83,10)="Scenario 1",I83=I20),"",IF(COUNTA(E8,E10,E12)&lt;&gt;3,"",IF(AND(YEAR(E10)-YEAR(E8)=1,E8&lt;DATE(2007,1,1),I83=I20),"","show")))))</f>
      </c>
      <c r="I14" s="63"/>
      <c r="J14" s="63"/>
      <c r="K14" s="63"/>
      <c r="L14" s="64"/>
      <c r="M14" s="64"/>
      <c r="N14" s="64"/>
    </row>
    <row r="15" spans="2:14" ht="31.5" customHeight="1" thickBot="1" thickTop="1">
      <c r="B15" s="45"/>
      <c r="C15" s="45" t="str">
        <f>CONCATENATE("- ",H15)</f>
        <v>- </v>
      </c>
      <c r="D15" s="17"/>
      <c r="E15" s="95"/>
      <c r="F15" s="50">
        <f>IF(COUNT($H$15,$H$17)=0,"",IF(COUNT($H$15,$H$17)=1,VLOOKUP($L$55,$M$55:$N$60,2,FALSE),IF($E$15=0,"Please enter the income amount.",IF(VLOOKUP($L$63,$M$63:$N$80,2,FALSE)="prompt",VLOOKUP($L$55,$M$55:$N$60,2,FALSE),""))))</f>
      </c>
      <c r="G15" s="50"/>
      <c r="H15" s="72">
        <f>IF(H14="","",IF(COUNTA(E8,E10,E12)&lt;&gt;3,"",YEAR(E10)))</f>
      </c>
      <c r="I15" s="63"/>
      <c r="J15" s="63"/>
      <c r="K15" s="63"/>
      <c r="L15" s="64"/>
      <c r="M15" s="64"/>
      <c r="N15" s="64"/>
    </row>
    <row r="16" spans="2:14" ht="12.75" customHeight="1" thickBot="1" thickTop="1">
      <c r="B16" s="21"/>
      <c r="C16" s="21"/>
      <c r="D16" s="17"/>
      <c r="E16" s="40"/>
      <c r="F16" s="32"/>
      <c r="G16" s="32"/>
      <c r="H16" s="63"/>
      <c r="I16" s="63"/>
      <c r="J16" s="63"/>
      <c r="K16" s="63"/>
      <c r="L16" s="64"/>
      <c r="M16" s="64"/>
      <c r="N16" s="64"/>
    </row>
    <row r="17" spans="2:14" ht="31.5" customHeight="1" thickBot="1" thickTop="1">
      <c r="B17" s="45"/>
      <c r="C17" s="45" t="str">
        <f>CONCATENATE("- ",H17)</f>
        <v>- </v>
      </c>
      <c r="D17" s="17"/>
      <c r="E17" s="95"/>
      <c r="F17" s="50">
        <f>IF(COUNT($H$15,$H$17)=2,IF($E$17=0,"Please enter the income amount.",IF(VLOOKUP($L$63,$M$63:$N$80,2,FALSE)="prompt",VLOOKUP($L$56,$M$55:$N$60,2,FALSE),"")),"")</f>
      </c>
      <c r="G17" s="50"/>
      <c r="H17" s="72">
        <f>IF(H14="","",IF(COUNTA(E8,E10,E12)&lt;&gt;3,"",IF(YEAR(E10)-YEAR(E8)=0,"",YEAR(E10)-1)))</f>
      </c>
      <c r="I17" s="63"/>
      <c r="J17" s="63"/>
      <c r="K17" s="63"/>
      <c r="L17" s="64"/>
      <c r="M17" s="64"/>
      <c r="N17" s="64"/>
    </row>
    <row r="18" spans="2:14" ht="21" customHeight="1" thickTop="1">
      <c r="B18" s="21"/>
      <c r="C18" s="21"/>
      <c r="D18" s="81"/>
      <c r="E18" s="82"/>
      <c r="F18" s="50"/>
      <c r="G18" s="50"/>
      <c r="H18" s="63" t="s">
        <v>51</v>
      </c>
      <c r="I18" s="63"/>
      <c r="J18" s="69"/>
      <c r="K18" s="63"/>
      <c r="L18" s="64"/>
      <c r="M18" s="64"/>
      <c r="N18" s="64"/>
    </row>
    <row r="19" spans="2:14" ht="17.25" customHeight="1">
      <c r="B19" s="25"/>
      <c r="C19" s="25" t="s">
        <v>63</v>
      </c>
      <c r="D19" s="33"/>
      <c r="E19" s="33"/>
      <c r="F19" s="53">
        <f>IF(ISERROR(HYPERLINK("https://www.iras.gov.sg/IRASHome/Businesses/Employers/Tax-Clearance-for-Foreign-SPR-Employees/Filing-Tax-Clearance/",IF(C21=I20,"e-File Form IR21",""))),"",HYPERLINK("https://www.iras.gov.sg/IRASHome/Businesses/Employers/Tax-Clearance-for-Foreign-SPR-Employees/Filing-Tax-Clearance/",IF(C21=I20,"e-File Form IR21","")))</f>
      </c>
      <c r="G19" s="83"/>
      <c r="H19" s="63" t="s">
        <v>26</v>
      </c>
      <c r="I19" s="63"/>
      <c r="J19" s="63"/>
      <c r="K19" s="63"/>
      <c r="L19" s="64"/>
      <c r="M19" s="64"/>
      <c r="N19" s="64"/>
    </row>
    <row r="20" spans="2:14" ht="9.75" customHeight="1">
      <c r="B20" s="36"/>
      <c r="C20" s="36"/>
      <c r="D20" s="37"/>
      <c r="E20" s="37"/>
      <c r="F20" s="37"/>
      <c r="G20" s="37"/>
      <c r="H20" s="63" t="s">
        <v>27</v>
      </c>
      <c r="I20" s="73" t="s">
        <v>62</v>
      </c>
      <c r="J20" s="74"/>
      <c r="K20" s="63"/>
      <c r="L20" s="64"/>
      <c r="M20" s="64"/>
      <c r="N20" s="64"/>
    </row>
    <row r="21" spans="2:14" ht="141.75" customHeight="1">
      <c r="B21" s="76"/>
      <c r="C21" s="114">
        <f>IF(ISERROR(IF(AND(E8&lt;&gt;"",E10&lt;&gt;"",E12="N"),$I$51,IF(COUNT(H17)=0,IF(AND(COUNTA(E8,E10,E12)=3,COUNTIF(F15,"")=1,COUNTIF(F17,"")=1,COUNT(E15)=COUNT(H15))=FALSE,"",$I$51),IF(AND(COUNTA(E8,E10,E12)=3,COUNTIF(F15,"")=1,COUNTIF(F17,"")=1,COUNT(E15)=COUNT(H15),COUNT(E17)=COUNT(H17))=FALSE,"",$I$51)))),"",IF(AND(E8&lt;&gt;"",E10&lt;&gt;"",E12="N"),$I$51,IF(COUNT(H17)=0,IF(AND(COUNTA(E8,E10,E12)=3,COUNTIF(F15,"")=1,COUNTIF(F17,"")=1,COUNT(E15)=COUNT(H15))=FALSE,"",$I$51),IF(AND(COUNTA(E8,E10,E12)=3,COUNTIF(F15,"")=1,COUNTIF(F17,"")=1,COUNT(E15)=COUNT(H15),COUNT(E17)=COUNT(H17))=FALSE,"",$I$51))))</f>
      </c>
      <c r="D21" s="114"/>
      <c r="E21" s="114"/>
      <c r="F21" s="114"/>
      <c r="G21" s="76"/>
      <c r="H21" s="63"/>
      <c r="I21" s="84"/>
      <c r="J21" s="74"/>
      <c r="K21" s="63"/>
      <c r="L21" s="64"/>
      <c r="M21" s="64"/>
      <c r="N21" s="64"/>
    </row>
    <row r="22" spans="2:14" ht="9.75" customHeight="1">
      <c r="B22" s="39"/>
      <c r="C22" s="39"/>
      <c r="D22" s="39"/>
      <c r="E22" s="39"/>
      <c r="F22" s="39"/>
      <c r="G22" s="39"/>
      <c r="H22" s="74"/>
      <c r="I22" s="63"/>
      <c r="J22" s="63"/>
      <c r="K22" s="63"/>
      <c r="L22" s="64"/>
      <c r="M22" s="64"/>
      <c r="N22" s="64"/>
    </row>
    <row r="23" spans="2:14" ht="20.25" customHeight="1">
      <c r="B23" s="26"/>
      <c r="C23" s="26"/>
      <c r="D23" s="26"/>
      <c r="E23" s="77"/>
      <c r="F23" s="26"/>
      <c r="G23" s="26"/>
      <c r="H23" s="63"/>
      <c r="I23" s="63"/>
      <c r="J23" s="63"/>
      <c r="K23" s="63"/>
      <c r="L23" s="64"/>
      <c r="M23" s="64"/>
      <c r="N23" s="64"/>
    </row>
    <row r="24" spans="2:14" ht="12.75" customHeight="1">
      <c r="B24" s="38"/>
      <c r="C24" s="38"/>
      <c r="D24" s="38"/>
      <c r="E24" s="38"/>
      <c r="F24" s="38"/>
      <c r="G24" s="38"/>
      <c r="H24" s="63"/>
      <c r="I24" s="63"/>
      <c r="J24" s="63"/>
      <c r="K24" s="63"/>
      <c r="L24" s="64"/>
      <c r="M24" s="64"/>
      <c r="N24" s="64"/>
    </row>
    <row r="25" spans="2:14" ht="12.75" customHeight="1">
      <c r="B25" s="85"/>
      <c r="C25" s="103" t="s">
        <v>10</v>
      </c>
      <c r="D25" s="103"/>
      <c r="E25" s="103"/>
      <c r="F25" s="103"/>
      <c r="G25" s="85"/>
      <c r="H25" s="63"/>
      <c r="I25" s="63"/>
      <c r="J25" s="63"/>
      <c r="K25" s="63"/>
      <c r="L25" s="64"/>
      <c r="M25" s="64"/>
      <c r="N25" s="64"/>
    </row>
    <row r="26" spans="2:14" ht="12.75" customHeight="1">
      <c r="B26" s="38"/>
      <c r="C26" s="38"/>
      <c r="D26" s="86"/>
      <c r="E26" s="86"/>
      <c r="F26" s="86"/>
      <c r="G26" s="86"/>
      <c r="H26" s="64"/>
      <c r="I26" s="64"/>
      <c r="J26" s="65"/>
      <c r="K26" s="64"/>
      <c r="L26" s="64"/>
      <c r="M26" s="64"/>
      <c r="N26" s="64"/>
    </row>
    <row r="27" spans="2:14" ht="15" customHeight="1">
      <c r="B27" s="98" t="s">
        <v>76</v>
      </c>
      <c r="C27" s="34"/>
      <c r="D27" s="87"/>
      <c r="E27" s="88"/>
      <c r="F27" s="88"/>
      <c r="G27" s="88"/>
      <c r="H27" s="64"/>
      <c r="I27" s="64"/>
      <c r="J27" s="65"/>
      <c r="K27" s="64"/>
      <c r="L27" s="64"/>
      <c r="M27" s="64"/>
      <c r="N27" s="64"/>
    </row>
    <row r="28" spans="2:14" ht="30" customHeight="1">
      <c r="B28" s="99" t="s">
        <v>69</v>
      </c>
      <c r="C28" s="115" t="s">
        <v>72</v>
      </c>
      <c r="D28" s="115"/>
      <c r="E28" s="115"/>
      <c r="F28" s="115"/>
      <c r="G28" s="89"/>
      <c r="H28" s="64"/>
      <c r="I28" s="65"/>
      <c r="J28" s="64"/>
      <c r="K28" s="65"/>
      <c r="L28" s="64"/>
      <c r="M28" s="64"/>
      <c r="N28" s="64"/>
    </row>
    <row r="29" spans="2:14" ht="15" customHeight="1" hidden="1">
      <c r="B29" s="89"/>
      <c r="C29" s="108" t="s">
        <v>70</v>
      </c>
      <c r="D29" s="108"/>
      <c r="E29" s="108"/>
      <c r="F29" s="108"/>
      <c r="G29" s="89"/>
      <c r="H29" s="64"/>
      <c r="I29" s="65"/>
      <c r="J29" s="64"/>
      <c r="K29" s="65"/>
      <c r="L29" s="64"/>
      <c r="M29" s="64"/>
      <c r="N29" s="64"/>
    </row>
    <row r="30" spans="2:14" ht="15" customHeight="1" hidden="1">
      <c r="B30" s="89"/>
      <c r="C30" s="108" t="s">
        <v>71</v>
      </c>
      <c r="D30" s="108"/>
      <c r="E30" s="108"/>
      <c r="F30" s="108"/>
      <c r="G30" s="89"/>
      <c r="H30" s="64"/>
      <c r="I30" s="65"/>
      <c r="J30" s="64"/>
      <c r="K30" s="65"/>
      <c r="L30" s="65"/>
      <c r="M30" s="64"/>
      <c r="N30" s="64"/>
    </row>
    <row r="31" spans="2:14" ht="15" customHeight="1">
      <c r="B31" s="24"/>
      <c r="C31" s="24"/>
      <c r="D31" s="24"/>
      <c r="E31" s="24"/>
      <c r="F31" s="24"/>
      <c r="G31" s="24"/>
      <c r="H31" s="64"/>
      <c r="I31" s="64"/>
      <c r="J31" s="64"/>
      <c r="K31" s="64"/>
      <c r="L31" s="65"/>
      <c r="M31" s="64"/>
      <c r="N31" s="64"/>
    </row>
    <row r="32" spans="2:14" ht="15" customHeight="1">
      <c r="B32" s="98" t="s">
        <v>77</v>
      </c>
      <c r="C32" s="34"/>
      <c r="D32" s="88"/>
      <c r="E32" s="90"/>
      <c r="F32" s="90"/>
      <c r="G32" s="90"/>
      <c r="H32" s="64"/>
      <c r="I32" s="64"/>
      <c r="J32" s="64"/>
      <c r="K32" s="64"/>
      <c r="L32" s="70"/>
      <c r="M32" s="64"/>
      <c r="N32" s="64"/>
    </row>
    <row r="33" spans="2:14" ht="30" customHeight="1">
      <c r="B33" s="99" t="s">
        <v>69</v>
      </c>
      <c r="C33" s="115" t="s">
        <v>73</v>
      </c>
      <c r="D33" s="115"/>
      <c r="E33" s="115"/>
      <c r="F33" s="115"/>
      <c r="G33" s="89"/>
      <c r="H33" s="64"/>
      <c r="I33" s="64"/>
      <c r="J33" s="64"/>
      <c r="K33" s="64"/>
      <c r="L33" s="70"/>
      <c r="M33" s="64"/>
      <c r="N33" s="64"/>
    </row>
    <row r="34" spans="2:14" ht="15" customHeight="1" hidden="1">
      <c r="B34" s="89"/>
      <c r="C34" s="108" t="s">
        <v>70</v>
      </c>
      <c r="D34" s="108"/>
      <c r="E34" s="108"/>
      <c r="F34" s="108"/>
      <c r="G34" s="89"/>
      <c r="H34" s="64"/>
      <c r="I34" s="64"/>
      <c r="J34" s="64"/>
      <c r="K34" s="64"/>
      <c r="L34" s="70"/>
      <c r="M34" s="64"/>
      <c r="N34" s="64"/>
    </row>
    <row r="35" spans="1:15" ht="15" customHeight="1">
      <c r="A35" s="4"/>
      <c r="B35" s="34"/>
      <c r="C35" s="34"/>
      <c r="D35" s="88"/>
      <c r="E35" s="90"/>
      <c r="F35" s="90"/>
      <c r="G35" s="90"/>
      <c r="H35" s="64"/>
      <c r="I35" s="64"/>
      <c r="J35" s="65"/>
      <c r="K35" s="64"/>
      <c r="L35" s="64"/>
      <c r="M35" s="65"/>
      <c r="N35" s="65"/>
      <c r="O35" s="5"/>
    </row>
    <row r="36" spans="1:15" ht="15" customHeight="1">
      <c r="A36" s="4"/>
      <c r="B36" s="98" t="s">
        <v>78</v>
      </c>
      <c r="C36" s="34"/>
      <c r="D36" s="24"/>
      <c r="E36" s="24"/>
      <c r="F36" s="24"/>
      <c r="G36" s="24"/>
      <c r="H36" s="64"/>
      <c r="I36" s="64"/>
      <c r="J36" s="65"/>
      <c r="K36" s="64"/>
      <c r="L36" s="64"/>
      <c r="M36" s="65"/>
      <c r="N36" s="65"/>
      <c r="O36" s="5"/>
    </row>
    <row r="37" spans="1:15" ht="56.25" customHeight="1">
      <c r="A37" s="6"/>
      <c r="B37" s="99" t="s">
        <v>69</v>
      </c>
      <c r="C37" s="115" t="s">
        <v>74</v>
      </c>
      <c r="D37" s="115"/>
      <c r="E37" s="115"/>
      <c r="F37" s="115"/>
      <c r="G37" s="89"/>
      <c r="H37" s="64"/>
      <c r="I37" s="64"/>
      <c r="J37" s="65"/>
      <c r="K37" s="64"/>
      <c r="L37" s="64"/>
      <c r="M37" s="65"/>
      <c r="N37" s="70"/>
      <c r="O37" s="11"/>
    </row>
    <row r="38" spans="2:14" ht="15" customHeight="1" hidden="1">
      <c r="B38" s="89"/>
      <c r="C38" s="108" t="s">
        <v>71</v>
      </c>
      <c r="D38" s="108"/>
      <c r="E38" s="108"/>
      <c r="F38" s="108"/>
      <c r="G38" s="89"/>
      <c r="H38" s="64"/>
      <c r="I38" s="64"/>
      <c r="J38" s="64"/>
      <c r="K38" s="64"/>
      <c r="L38" s="64"/>
      <c r="M38" s="70"/>
      <c r="N38" s="64"/>
    </row>
    <row r="39" spans="2:14" ht="15" customHeight="1" hidden="1">
      <c r="B39" s="89"/>
      <c r="C39" s="108" t="s">
        <v>71</v>
      </c>
      <c r="D39" s="108"/>
      <c r="E39" s="108"/>
      <c r="F39" s="108"/>
      <c r="G39" s="89"/>
      <c r="H39" s="64"/>
      <c r="I39" s="64"/>
      <c r="J39" s="64"/>
      <c r="K39" s="64"/>
      <c r="L39" s="64"/>
      <c r="M39" s="64"/>
      <c r="N39" s="64"/>
    </row>
    <row r="40" spans="2:14" ht="15" customHeight="1" hidden="1">
      <c r="B40" s="89"/>
      <c r="C40" s="108" t="s">
        <v>71</v>
      </c>
      <c r="D40" s="108"/>
      <c r="E40" s="108"/>
      <c r="F40" s="108"/>
      <c r="G40" s="89"/>
      <c r="H40" s="64"/>
      <c r="I40" s="64"/>
      <c r="J40" s="64"/>
      <c r="K40" s="64"/>
      <c r="L40" s="64"/>
      <c r="M40" s="64"/>
      <c r="N40" s="64"/>
    </row>
    <row r="41" spans="2:14" ht="15" customHeight="1" hidden="1">
      <c r="B41" s="89"/>
      <c r="C41" s="108"/>
      <c r="D41" s="108"/>
      <c r="E41" s="108"/>
      <c r="F41" s="108"/>
      <c r="G41" s="89"/>
      <c r="H41" s="64"/>
      <c r="I41" s="64"/>
      <c r="J41" s="64"/>
      <c r="K41" s="64"/>
      <c r="L41" s="64"/>
      <c r="M41" s="64"/>
      <c r="N41" s="64"/>
    </row>
    <row r="42" spans="2:14" ht="15" customHeight="1">
      <c r="B42" s="91"/>
      <c r="C42" s="91"/>
      <c r="D42" s="24"/>
      <c r="E42" s="24"/>
      <c r="F42" s="24"/>
      <c r="G42" s="24"/>
      <c r="H42" s="64"/>
      <c r="I42" s="64"/>
      <c r="J42" s="64"/>
      <c r="K42" s="64"/>
      <c r="L42" s="64"/>
      <c r="M42" s="64"/>
      <c r="N42" s="64"/>
    </row>
    <row r="43" spans="2:14" ht="15" customHeight="1">
      <c r="B43" s="98" t="s">
        <v>79</v>
      </c>
      <c r="C43" s="34"/>
      <c r="D43" s="88"/>
      <c r="E43" s="90"/>
      <c r="F43" s="90"/>
      <c r="G43" s="90"/>
      <c r="H43" s="64"/>
      <c r="I43" s="64"/>
      <c r="J43" s="64"/>
      <c r="K43" s="64"/>
      <c r="L43" s="64"/>
      <c r="M43" s="64"/>
      <c r="N43" s="64"/>
    </row>
    <row r="44" spans="2:14" ht="30" customHeight="1">
      <c r="B44" s="99" t="s">
        <v>69</v>
      </c>
      <c r="C44" s="115" t="s">
        <v>75</v>
      </c>
      <c r="D44" s="115"/>
      <c r="E44" s="115"/>
      <c r="F44" s="115"/>
      <c r="G44" s="89"/>
      <c r="H44" s="64"/>
      <c r="I44" s="64"/>
      <c r="J44" s="64"/>
      <c r="K44" s="64"/>
      <c r="L44" s="64"/>
      <c r="M44" s="64"/>
      <c r="N44" s="64"/>
    </row>
    <row r="45" spans="2:14" ht="15" customHeight="1" hidden="1">
      <c r="B45" s="89"/>
      <c r="C45" s="108" t="s">
        <v>70</v>
      </c>
      <c r="D45" s="108"/>
      <c r="E45" s="108"/>
      <c r="F45" s="108"/>
      <c r="G45" s="89"/>
      <c r="H45" s="64"/>
      <c r="I45" s="64"/>
      <c r="J45" s="64"/>
      <c r="K45" s="64"/>
      <c r="L45" s="64"/>
      <c r="M45" s="64"/>
      <c r="N45" s="64"/>
    </row>
    <row r="46" spans="2:14" ht="15" customHeight="1">
      <c r="B46" s="35"/>
      <c r="C46" s="35"/>
      <c r="D46" s="35"/>
      <c r="E46" s="35"/>
      <c r="F46" s="35"/>
      <c r="G46" s="35"/>
      <c r="H46" s="64"/>
      <c r="I46" s="64"/>
      <c r="J46" s="64"/>
      <c r="K46" s="64"/>
      <c r="L46" s="64"/>
      <c r="M46" s="64"/>
      <c r="N46" s="64"/>
    </row>
    <row r="47" spans="2:14" ht="17.25" customHeight="1">
      <c r="B47" s="42"/>
      <c r="C47" s="100" t="s">
        <v>80</v>
      </c>
      <c r="D47" s="43"/>
      <c r="E47" s="52" t="str">
        <f>HYPERLINK("https://www.iras.gov.sg/IRASHome/Businesses/Employers/Tax-Clearance-for-Foreign-SPR-Employees/Filing-Tax-Clearance/","www.iras.gov.sg")</f>
        <v>www.iras.gov.sg</v>
      </c>
      <c r="F47" s="101" t="s">
        <v>11</v>
      </c>
      <c r="G47" s="44"/>
      <c r="H47" s="65"/>
      <c r="I47" s="64"/>
      <c r="J47" s="64"/>
      <c r="K47" s="64"/>
      <c r="L47" s="64"/>
      <c r="M47" s="64"/>
      <c r="N47" s="64"/>
    </row>
    <row r="48" spans="2:14" ht="49.5" customHeight="1">
      <c r="B48" s="96"/>
      <c r="C48" s="116" t="s">
        <v>29</v>
      </c>
      <c r="D48" s="116"/>
      <c r="E48" s="116"/>
      <c r="F48" s="116"/>
      <c r="G48" s="97"/>
      <c r="H48" s="65"/>
      <c r="I48" s="64"/>
      <c r="J48" s="64"/>
      <c r="K48" s="64"/>
      <c r="L48" s="64"/>
      <c r="M48" s="64"/>
      <c r="N48" s="64"/>
    </row>
    <row r="49" spans="2:14" ht="19.5" customHeight="1">
      <c r="B49" s="22"/>
      <c r="C49" s="22"/>
      <c r="D49" s="22"/>
      <c r="E49" s="22"/>
      <c r="F49" s="22"/>
      <c r="G49" s="22"/>
      <c r="H49" s="65"/>
      <c r="I49" s="64"/>
      <c r="J49" s="64"/>
      <c r="K49" s="64"/>
      <c r="L49" s="64"/>
      <c r="M49" s="64"/>
      <c r="N49" s="64"/>
    </row>
    <row r="50" spans="5:14" ht="12.75">
      <c r="E50" s="78"/>
      <c r="H50" s="64"/>
      <c r="I50" s="64"/>
      <c r="J50" s="64"/>
      <c r="K50" s="64"/>
      <c r="L50" s="64"/>
      <c r="M50" s="64"/>
      <c r="N50" s="64"/>
    </row>
    <row r="51" spans="8:14" ht="146.25" customHeight="1">
      <c r="H51" s="64"/>
      <c r="I51" s="102">
        <f>IF(I83="","",IF(LEFT(I83,10)=LEFT(I87,10),J87,IF(LEFT(I83,10)=LEFT(I88,10),J88,IF(LEFT(I83,10)=LEFT(I89,10),J89,IF(LEFT(I83,10)=LEFT(I90,10),J90,I83)))))</f>
      </c>
      <c r="J51" s="102"/>
      <c r="K51" s="102"/>
      <c r="L51" s="102"/>
      <c r="M51" s="102"/>
      <c r="N51" s="64"/>
    </row>
    <row r="52" ht="12.75">
      <c r="I52" s="12"/>
    </row>
    <row r="54" spans="9:14" ht="27.75">
      <c r="I54" s="51" t="s">
        <v>31</v>
      </c>
      <c r="J54" s="48" t="s">
        <v>12</v>
      </c>
      <c r="K54" s="46" t="s">
        <v>23</v>
      </c>
      <c r="L54" s="46" t="s">
        <v>13</v>
      </c>
      <c r="M54" s="46" t="s">
        <v>15</v>
      </c>
      <c r="N54" s="46" t="s">
        <v>14</v>
      </c>
    </row>
    <row r="55" spans="9:14" ht="12.75">
      <c r="I55" s="49" t="s">
        <v>24</v>
      </c>
      <c r="J55" s="47">
        <f>$E$12</f>
        <v>0</v>
      </c>
      <c r="K55" s="47">
        <f>IF($E$15="","",IF($E$15&gt;21000,"&gt;21,000","&lt;=21,000"))</f>
      </c>
      <c r="L55" s="47" t="str">
        <f>CONCATENATE(J55," and ",K55)</f>
        <v>0 and </v>
      </c>
      <c r="M55" s="46" t="s">
        <v>21</v>
      </c>
      <c r="N55" s="46" t="s">
        <v>22</v>
      </c>
    </row>
    <row r="56" spans="9:14" ht="12.75">
      <c r="I56" s="49" t="s">
        <v>25</v>
      </c>
      <c r="J56" s="47">
        <f>$E$12</f>
        <v>0</v>
      </c>
      <c r="K56" s="47">
        <f>IF($E$17="","",IF($E$17&gt;21000,"&gt;21,000","&lt;=21,000"))</f>
      </c>
      <c r="L56" s="47" t="str">
        <f>CONCATENATE(J56," and ",K56)</f>
        <v>0 and </v>
      </c>
      <c r="M56" s="46" t="s">
        <v>20</v>
      </c>
      <c r="N56" s="46" t="s">
        <v>22</v>
      </c>
    </row>
    <row r="57" spans="13:14" ht="12.75">
      <c r="M57" s="46" t="s">
        <v>16</v>
      </c>
      <c r="N57" s="47">
        <f>""</f>
      </c>
    </row>
    <row r="58" spans="13:14" ht="12.75">
      <c r="M58" s="46" t="s">
        <v>17</v>
      </c>
      <c r="N58" s="46" t="s">
        <v>64</v>
      </c>
    </row>
    <row r="59" spans="13:14" ht="12.75">
      <c r="M59" s="46" t="s">
        <v>18</v>
      </c>
      <c r="N59" s="46"/>
    </row>
    <row r="60" spans="13:14" ht="12.75">
      <c r="M60" s="46" t="s">
        <v>19</v>
      </c>
      <c r="N60" s="47">
        <f>""</f>
      </c>
    </row>
    <row r="62" spans="9:14" ht="27.75">
      <c r="I62" s="51" t="s">
        <v>30</v>
      </c>
      <c r="J62" s="48" t="s">
        <v>12</v>
      </c>
      <c r="K62" s="46" t="s">
        <v>23</v>
      </c>
      <c r="L62" s="46" t="s">
        <v>13</v>
      </c>
      <c r="M62" s="46" t="s">
        <v>15</v>
      </c>
      <c r="N62" s="46" t="s">
        <v>14</v>
      </c>
    </row>
    <row r="63" spans="9:14" ht="12.75">
      <c r="I63" s="49" t="s">
        <v>24</v>
      </c>
      <c r="J63" s="47">
        <f>$E$12</f>
        <v>0</v>
      </c>
      <c r="K63" s="47">
        <f>IF($E$15="","",IF($E$15&gt;21000,"&gt;21,000","&lt;=21,000"))</f>
      </c>
      <c r="L63" s="47" t="str">
        <f>CONCATENATE(J63," and ",K63," and ",K64)</f>
        <v>0 and  and </v>
      </c>
      <c r="M63" s="46" t="s">
        <v>32</v>
      </c>
      <c r="N63" s="46" t="s">
        <v>22</v>
      </c>
    </row>
    <row r="64" spans="9:14" ht="12.75">
      <c r="I64" s="49" t="s">
        <v>25</v>
      </c>
      <c r="J64" s="47">
        <f>$E$12</f>
        <v>0</v>
      </c>
      <c r="K64" s="47">
        <f>IF($E$17="","",IF($E$17&gt;21000,"&gt;21,000","&lt;=21,000"))</f>
      </c>
      <c r="M64" s="46" t="s">
        <v>33</v>
      </c>
      <c r="N64" s="46" t="s">
        <v>22</v>
      </c>
    </row>
    <row r="65" spans="13:14" ht="12.75">
      <c r="M65" s="46" t="s">
        <v>34</v>
      </c>
      <c r="N65" s="47">
        <f>""</f>
      </c>
    </row>
    <row r="66" spans="13:14" ht="12.75">
      <c r="M66" s="46" t="s">
        <v>36</v>
      </c>
      <c r="N66" s="46" t="s">
        <v>50</v>
      </c>
    </row>
    <row r="67" spans="13:14" ht="12.75">
      <c r="M67" s="46" t="s">
        <v>37</v>
      </c>
      <c r="N67" s="46" t="s">
        <v>50</v>
      </c>
    </row>
    <row r="68" spans="13:14" ht="12.75">
      <c r="M68" s="46" t="s">
        <v>35</v>
      </c>
      <c r="N68" s="46" t="s">
        <v>50</v>
      </c>
    </row>
    <row r="69" spans="13:14" ht="12.75">
      <c r="M69" s="46" t="s">
        <v>38</v>
      </c>
      <c r="N69" s="46" t="s">
        <v>50</v>
      </c>
    </row>
    <row r="70" spans="13:14" ht="12.75">
      <c r="M70" s="46" t="s">
        <v>39</v>
      </c>
      <c r="N70" s="47">
        <f>""</f>
      </c>
    </row>
    <row r="71" spans="13:14" ht="12.75">
      <c r="M71" s="46" t="s">
        <v>40</v>
      </c>
      <c r="N71" s="47">
        <f>""</f>
      </c>
    </row>
    <row r="72" spans="13:14" ht="12.75">
      <c r="M72" s="46" t="s">
        <v>41</v>
      </c>
      <c r="N72" s="47">
        <f>""</f>
      </c>
    </row>
    <row r="73" spans="13:14" ht="12.75">
      <c r="M73" s="46" t="s">
        <v>42</v>
      </c>
      <c r="N73" s="46" t="s">
        <v>22</v>
      </c>
    </row>
    <row r="74" spans="13:14" ht="12.75">
      <c r="M74" s="46" t="s">
        <v>43</v>
      </c>
      <c r="N74" s="46" t="s">
        <v>22</v>
      </c>
    </row>
    <row r="75" spans="13:14" ht="12.75">
      <c r="M75" s="46" t="s">
        <v>44</v>
      </c>
      <c r="N75" s="46" t="s">
        <v>22</v>
      </c>
    </row>
    <row r="76" spans="13:14" ht="12.75">
      <c r="M76" s="46" t="s">
        <v>45</v>
      </c>
      <c r="N76" s="46" t="s">
        <v>22</v>
      </c>
    </row>
    <row r="77" spans="13:14" ht="12.75">
      <c r="M77" s="46" t="s">
        <v>46</v>
      </c>
      <c r="N77" s="46" t="s">
        <v>22</v>
      </c>
    </row>
    <row r="78" spans="13:14" ht="12.75">
      <c r="M78" s="46" t="s">
        <v>47</v>
      </c>
      <c r="N78" s="46" t="s">
        <v>22</v>
      </c>
    </row>
    <row r="79" spans="13:14" ht="12.75">
      <c r="M79" s="46" t="s">
        <v>48</v>
      </c>
      <c r="N79" s="46" t="s">
        <v>22</v>
      </c>
    </row>
    <row r="80" spans="13:14" ht="12.75">
      <c r="M80" s="46" t="s">
        <v>49</v>
      </c>
      <c r="N80" s="46" t="s">
        <v>22</v>
      </c>
    </row>
    <row r="83" spans="9:13" ht="14.25">
      <c r="I83" s="117">
        <f>IF(OR(F9=H9,F11=H9)=TRUE,"",IF(YEAR(E10)-YEAR(E8)=1,IF(AND(H3&lt;&gt;I20,H4&lt;&gt;I20)=TRUE,IF(H3=H4,IF(H3=H12,IF(E12="","",H12),IF(E8&gt;=39083,H18,H13)),IF(E12="","",IF(E8&gt;=39083,H18,H20))),IF(E8&lt;39083,IF(E12="","",I20),IF(H11&lt;183,I20,IF(E12="Y",H18,I20)))),IF(H11&lt;=60,IF(E12="","",H12),IF(H11&lt;183,IF(E12="","",I20),IF(YEAR(E10)-YEAR(E8)=0,IF(E12="","",IF(E12="N",I20,H13)),IF(E12="","",IF(E12="N",I20,H19)))))))</f>
      </c>
      <c r="J83" s="117"/>
      <c r="K83" s="117"/>
      <c r="L83" s="117"/>
      <c r="M83" s="117"/>
    </row>
    <row r="84" spans="9:13" ht="153.75" customHeight="1">
      <c r="I84" s="117" t="str">
        <f>IF(OR(LEFT(I83,25)="Tax Clearance is required",LEFT(I83,10)="Scenario 4"),"",CONCATENATE("- this is your employee's only employment in Singapore; or",CHAR(10),"- your employee has past employment(s) and has no taxes pending settlement.",CHAR(10),CHAR(10),"However, you are required to submit the employee’s income details to IRAS via IR8A or Auto Inclusion Scheme by 1st Mar.",CHAR(10),CHAR(10),"If you are unsure of the employee's employment history or tax payment records, please e-File Form IR21 via myTaxPortal.  ","You will receive an immediate online notification, which can be retained for your record, if tax clearance is not required for your employee."))</f>
        <v>- this is your employee's only employment in Singapore; or
- your employee has past employment(s) and has no taxes pending settlement.
However, you are required to submit the employee’s income details to IRAS via IR8A or Auto Inclusion Scheme by 1st Mar.
If you are unsure of the employee's employment history or tax payment records, please e-File Form IR21 via myTaxPortal.  You will receive an immediate online notification, which can be retained for your record, if tax clearance is not required for your employee.</v>
      </c>
      <c r="J84" s="117"/>
      <c r="K84" s="117"/>
      <c r="L84" s="117"/>
      <c r="M84" s="117"/>
    </row>
    <row r="86" spans="9:14" ht="30">
      <c r="I86" s="92" t="s">
        <v>56</v>
      </c>
      <c r="J86" s="107" t="s">
        <v>57</v>
      </c>
      <c r="K86" s="107"/>
      <c r="L86" s="107"/>
      <c r="M86" s="107"/>
      <c r="N86" s="107"/>
    </row>
    <row r="87" spans="9:14" ht="133.5" customHeight="1">
      <c r="I87" s="59" t="s">
        <v>61</v>
      </c>
      <c r="J87" s="104" t="s">
        <v>65</v>
      </c>
      <c r="K87" s="105"/>
      <c r="L87" s="105"/>
      <c r="M87" s="105"/>
      <c r="N87" s="106"/>
    </row>
    <row r="88" spans="9:14" ht="133.5" customHeight="1">
      <c r="I88" s="59" t="s">
        <v>60</v>
      </c>
      <c r="J88" s="104" t="s">
        <v>66</v>
      </c>
      <c r="K88" s="105"/>
      <c r="L88" s="105"/>
      <c r="M88" s="105"/>
      <c r="N88" s="106"/>
    </row>
    <row r="89" spans="9:14" ht="133.5" customHeight="1">
      <c r="I89" s="59" t="s">
        <v>59</v>
      </c>
      <c r="J89" s="104" t="s">
        <v>67</v>
      </c>
      <c r="K89" s="105"/>
      <c r="L89" s="105"/>
      <c r="M89" s="105"/>
      <c r="N89" s="106"/>
    </row>
    <row r="90" spans="9:14" ht="133.5" customHeight="1">
      <c r="I90" s="59" t="s">
        <v>58</v>
      </c>
      <c r="J90" s="104" t="s">
        <v>68</v>
      </c>
      <c r="K90" s="105"/>
      <c r="L90" s="105"/>
      <c r="M90" s="105"/>
      <c r="N90" s="106"/>
    </row>
  </sheetData>
  <sheetProtection password="F2C6" sheet="1" selectLockedCells="1"/>
  <mergeCells count="27">
    <mergeCell ref="C44:F44"/>
    <mergeCell ref="C39:F39"/>
    <mergeCell ref="C48:F48"/>
    <mergeCell ref="I84:M84"/>
    <mergeCell ref="I83:M83"/>
    <mergeCell ref="C28:F28"/>
    <mergeCell ref="C29:F29"/>
    <mergeCell ref="C37:F37"/>
    <mergeCell ref="C30:F30"/>
    <mergeCell ref="C33:F33"/>
    <mergeCell ref="C41:F41"/>
    <mergeCell ref="C34:F34"/>
    <mergeCell ref="C3:F3"/>
    <mergeCell ref="C4:F4"/>
    <mergeCell ref="C5:F5"/>
    <mergeCell ref="C6:F6"/>
    <mergeCell ref="C21:F21"/>
    <mergeCell ref="I51:M51"/>
    <mergeCell ref="C25:F25"/>
    <mergeCell ref="J87:N87"/>
    <mergeCell ref="J88:N88"/>
    <mergeCell ref="J89:N89"/>
    <mergeCell ref="J90:N90"/>
    <mergeCell ref="J86:N86"/>
    <mergeCell ref="C45:F45"/>
    <mergeCell ref="C38:F38"/>
    <mergeCell ref="C40:F40"/>
  </mergeCells>
  <conditionalFormatting sqref="D18 F18:G18">
    <cfRule type="expression" priority="4" dxfId="3" stopIfTrue="1">
      <formula>"B16&gt;&lt;G15"</formula>
    </cfRule>
  </conditionalFormatting>
  <conditionalFormatting sqref="B14:C14 B15:G15 B17:G17">
    <cfRule type="expression" priority="3" dxfId="0" stopIfTrue="1">
      <formula>$H14=""</formula>
    </cfRule>
  </conditionalFormatting>
  <conditionalFormatting sqref="F8:G8 F10:G10">
    <cfRule type="expression" priority="2" dxfId="1" stopIfTrue="1">
      <formula>$K8="Please enter a valid date"</formula>
    </cfRule>
  </conditionalFormatting>
  <conditionalFormatting sqref="F18:G18">
    <cfRule type="expression" priority="1" dxfId="0" stopIfTrue="1">
      <formula>$H18=""</formula>
    </cfRule>
  </conditionalFormatting>
  <dataValidations count="6">
    <dataValidation type="date" allowBlank="1" showInputMessage="1" showErrorMessage="1" error="Invalid date entered." sqref="E8">
      <formula1>I6</formula1>
      <formula2>J6</formula2>
    </dataValidation>
    <dataValidation type="date" allowBlank="1" showInputMessage="1" showErrorMessage="1" error="Invalid date entered." sqref="E10">
      <formula1>E8</formula1>
      <formula2>J6</formula2>
    </dataValidation>
    <dataValidation type="list" allowBlank="1" showInputMessage="1" showErrorMessage="1" error="Please select Y or N from the drop-down list." sqref="E12">
      <formula1>I7:J7</formula1>
    </dataValidation>
    <dataValidation allowBlank="1" showInputMessage="1" showErrorMessage="1" error="Please select Y or N from the drop-down list." sqref="I6:I7 J6"/>
    <dataValidation operator="greaterThanOrEqual" allowBlank="1" showInputMessage="1" showErrorMessage="1" error="Please enter date that is greater or equal to Date of Arrival" sqref="F8:G8"/>
    <dataValidation type="decimal" operator="greaterThanOrEqual" allowBlank="1" showInputMessage="1" showErrorMessage="1" sqref="E15 E17">
      <formula1>0</formula1>
    </dataValidation>
  </dataValidations>
  <hyperlinks>
    <hyperlink ref="E47" r:id="rId1" display="https://www.iras.gov.sg/IRASHome/Businesses/Employers/Tax-Clearance-for-Foreign-SPR-Employees/Filing-Tax-Clearance/"/>
  </hyperlinks>
  <printOptions horizontalCentered="1"/>
  <pageMargins left="0.7480314960629921" right="0.5511811023622047" top="0.7874015748031497" bottom="0.7874015748031497" header="0.5118110236220472" footer="0.5118110236220472"/>
  <pageSetup fitToHeight="1" fitToWidth="1" horizontalDpi="600" verticalDpi="600" orientation="portrait" scale="75" r:id="rId4"/>
  <headerFooter alignWithMargins="0">
    <oddHeader>&amp;R
</oddHeader>
    <oddFooter>&amp;R
</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dc:creator>
  <cp:keywords/>
  <dc:description/>
  <cp:lastModifiedBy>inltklh</cp:lastModifiedBy>
  <cp:lastPrinted>2016-02-24T01:18:42Z</cp:lastPrinted>
  <dcterms:created xsi:type="dcterms:W3CDTF">2008-04-09T03:31:01Z</dcterms:created>
  <dcterms:modified xsi:type="dcterms:W3CDTF">2016-03-11T00:41:47Z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